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zen\Desktop\PO\"/>
    </mc:Choice>
  </mc:AlternateContent>
  <xr:revisionPtr revIDLastSave="0" documentId="8_{E9BF4DC1-1B1D-4214-BFFE-7A517133A15B}" xr6:coauthVersionLast="47" xr6:coauthVersionMax="47" xr10:uidLastSave="{00000000-0000-0000-0000-000000000000}"/>
  <bookViews>
    <workbookView xWindow="-108" yWindow="-108" windowWidth="23256" windowHeight="12576" xr2:uid="{2BCF9BB3-3B51-4C24-BE9E-00E9CC28E1A9}"/>
  </bookViews>
  <sheets>
    <sheet name="All 2_Piano finanziario" sheetId="11" r:id="rId1"/>
    <sheet name="Esempio solo autorizzazioni" sheetId="8" r:id="rId2"/>
    <sheet name="Esempio solo comunicazioni" sheetId="10" r:id="rId3"/>
    <sheet name="Lista" sheetId="5" r:id="rId4"/>
  </sheets>
  <definedNames>
    <definedName name="_xlnm.Print_Area" localSheetId="0">'All 2_Piano finanziario'!$A$1:$N$109</definedName>
    <definedName name="_xlnm.Print_Area" localSheetId="1">'Esempio solo autorizzazioni'!$A$1:$O$73</definedName>
    <definedName name="_xlnm.Print_Area" localSheetId="2">'Esempio solo comunicazioni'!$A$1:$N$72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0" l="1"/>
  <c r="C58" i="10"/>
  <c r="D57" i="10"/>
  <c r="C57" i="10"/>
  <c r="E54" i="10"/>
  <c r="D54" i="10"/>
  <c r="C54" i="10"/>
  <c r="B54" i="10"/>
  <c r="E53" i="10"/>
  <c r="D53" i="10"/>
  <c r="C53" i="10"/>
  <c r="B53" i="10"/>
  <c r="F46" i="10"/>
  <c r="E46" i="10"/>
  <c r="D46" i="10"/>
  <c r="C46" i="10"/>
  <c r="B46" i="10"/>
  <c r="F45" i="10"/>
  <c r="E45" i="10"/>
  <c r="D45" i="10"/>
  <c r="C45" i="10"/>
  <c r="B45" i="10"/>
  <c r="E43" i="10"/>
  <c r="E41" i="10"/>
  <c r="D41" i="10"/>
  <c r="C41" i="10"/>
  <c r="B41" i="10"/>
  <c r="E40" i="10"/>
  <c r="D40" i="10"/>
  <c r="C40" i="10"/>
  <c r="B40" i="10"/>
  <c r="E38" i="10"/>
  <c r="L35" i="10"/>
  <c r="K35" i="10"/>
  <c r="L34" i="10"/>
  <c r="K34" i="10"/>
  <c r="J34" i="10"/>
  <c r="I34" i="10"/>
  <c r="M33" i="10"/>
  <c r="L33" i="10"/>
  <c r="K33" i="10"/>
  <c r="J33" i="10"/>
  <c r="M32" i="10"/>
  <c r="L32" i="10"/>
  <c r="K32" i="10"/>
  <c r="J32" i="10"/>
  <c r="M31" i="10"/>
  <c r="L31" i="10"/>
  <c r="K31" i="10"/>
  <c r="I31" i="10"/>
  <c r="M30" i="10"/>
  <c r="L30" i="10"/>
  <c r="K30" i="10"/>
  <c r="I30" i="10"/>
  <c r="M29" i="10"/>
  <c r="L29" i="10"/>
  <c r="K29" i="10"/>
  <c r="I29" i="10"/>
  <c r="M28" i="10"/>
  <c r="L28" i="10"/>
  <c r="K28" i="10"/>
  <c r="I28" i="10"/>
  <c r="M27" i="10"/>
  <c r="L27" i="10"/>
  <c r="K27" i="10"/>
  <c r="I27" i="10"/>
  <c r="M26" i="10"/>
  <c r="L26" i="10"/>
  <c r="K26" i="10"/>
  <c r="I26" i="10"/>
  <c r="M25" i="10"/>
  <c r="L25" i="10"/>
  <c r="K25" i="10"/>
  <c r="I25" i="10"/>
  <c r="M24" i="10"/>
  <c r="L24" i="10"/>
  <c r="K24" i="10"/>
  <c r="I24" i="10"/>
  <c r="M23" i="10"/>
  <c r="L23" i="10"/>
  <c r="K23" i="10"/>
  <c r="I23" i="10"/>
  <c r="J19" i="10"/>
  <c r="I19" i="10"/>
  <c r="K18" i="10"/>
  <c r="J18" i="10"/>
  <c r="I18" i="10"/>
  <c r="K17" i="10"/>
  <c r="J17" i="10"/>
  <c r="I17" i="10"/>
  <c r="J16" i="10"/>
  <c r="H16" i="10"/>
  <c r="J15" i="10"/>
  <c r="H15" i="10"/>
  <c r="J14" i="10"/>
  <c r="H14" i="10"/>
  <c r="J13" i="10"/>
  <c r="H13" i="10"/>
  <c r="J12" i="10"/>
  <c r="H12" i="10"/>
  <c r="J11" i="10"/>
  <c r="H11" i="10"/>
  <c r="J10" i="10"/>
  <c r="H10" i="10"/>
  <c r="J9" i="10"/>
  <c r="H9" i="10"/>
  <c r="J8" i="10"/>
  <c r="H8" i="10"/>
  <c r="D58" i="8"/>
  <c r="C58" i="8"/>
  <c r="D57" i="8"/>
  <c r="C57" i="8"/>
  <c r="E54" i="8"/>
  <c r="D54" i="8"/>
  <c r="C54" i="8"/>
  <c r="B54" i="8"/>
  <c r="E53" i="8"/>
  <c r="D53" i="8"/>
  <c r="C53" i="8"/>
  <c r="B53" i="8"/>
  <c r="F46" i="8"/>
  <c r="E46" i="8"/>
  <c r="D46" i="8"/>
  <c r="C46" i="8"/>
  <c r="B46" i="8"/>
  <c r="F45" i="8"/>
  <c r="E45" i="8"/>
  <c r="D45" i="8"/>
  <c r="C45" i="8"/>
  <c r="B45" i="8"/>
  <c r="E43" i="8"/>
  <c r="E41" i="8"/>
  <c r="D41" i="8"/>
  <c r="C41" i="8"/>
  <c r="B41" i="8"/>
  <c r="E40" i="8"/>
  <c r="D40" i="8"/>
  <c r="C40" i="8"/>
  <c r="B40" i="8"/>
  <c r="E38" i="8"/>
  <c r="L35" i="8"/>
  <c r="K35" i="8"/>
  <c r="L34" i="8"/>
  <c r="K34" i="8"/>
  <c r="J34" i="8"/>
  <c r="I34" i="8"/>
  <c r="M33" i="8"/>
  <c r="L33" i="8"/>
  <c r="K33" i="8"/>
  <c r="J33" i="8"/>
  <c r="M32" i="8"/>
  <c r="L32" i="8"/>
  <c r="K32" i="8"/>
  <c r="J32" i="8"/>
  <c r="M31" i="8"/>
  <c r="L31" i="8"/>
  <c r="K31" i="8"/>
  <c r="I31" i="8"/>
  <c r="M30" i="8"/>
  <c r="L30" i="8"/>
  <c r="K30" i="8"/>
  <c r="I30" i="8"/>
  <c r="M29" i="8"/>
  <c r="L29" i="8"/>
  <c r="K29" i="8"/>
  <c r="I29" i="8"/>
  <c r="M28" i="8"/>
  <c r="L28" i="8"/>
  <c r="K28" i="8"/>
  <c r="I28" i="8"/>
  <c r="M27" i="8"/>
  <c r="L27" i="8"/>
  <c r="K27" i="8"/>
  <c r="I27" i="8"/>
  <c r="M26" i="8"/>
  <c r="L26" i="8"/>
  <c r="K26" i="8"/>
  <c r="I26" i="8"/>
  <c r="M25" i="8"/>
  <c r="L25" i="8"/>
  <c r="K25" i="8"/>
  <c r="I25" i="8"/>
  <c r="M24" i="8"/>
  <c r="L24" i="8"/>
  <c r="K24" i="8"/>
  <c r="I24" i="8"/>
  <c r="M23" i="8"/>
  <c r="L23" i="8"/>
  <c r="K23" i="8"/>
  <c r="I23" i="8"/>
  <c r="J19" i="8"/>
  <c r="I19" i="8"/>
  <c r="K18" i="8"/>
  <c r="J18" i="8"/>
  <c r="I18" i="8"/>
  <c r="K17" i="8"/>
  <c r="J17" i="8"/>
  <c r="I17" i="8"/>
  <c r="J16" i="8"/>
  <c r="H16" i="8"/>
  <c r="J15" i="8"/>
  <c r="H15" i="8"/>
  <c r="J14" i="8"/>
  <c r="H14" i="8"/>
  <c r="J13" i="8"/>
  <c r="H13" i="8"/>
  <c r="J12" i="8"/>
  <c r="H12" i="8"/>
  <c r="J11" i="8"/>
  <c r="H11" i="8"/>
  <c r="J10" i="8"/>
  <c r="H10" i="8"/>
  <c r="J9" i="8"/>
  <c r="H9" i="8"/>
  <c r="J8" i="8"/>
  <c r="H8" i="8"/>
  <c r="D58" i="11"/>
  <c r="C58" i="11"/>
  <c r="D57" i="11"/>
  <c r="C57" i="11"/>
  <c r="E54" i="11"/>
  <c r="D54" i="11"/>
  <c r="C54" i="11"/>
  <c r="B54" i="11"/>
  <c r="E53" i="11"/>
  <c r="D53" i="11"/>
  <c r="C53" i="11"/>
  <c r="B53" i="11"/>
  <c r="F46" i="11"/>
  <c r="E46" i="11"/>
  <c r="D46" i="11"/>
  <c r="C46" i="11"/>
  <c r="B46" i="11"/>
  <c r="F45" i="11"/>
  <c r="E45" i="11"/>
  <c r="D45" i="11"/>
  <c r="C45" i="11"/>
  <c r="B45" i="11"/>
  <c r="E43" i="11"/>
  <c r="E41" i="11"/>
  <c r="D41" i="11"/>
  <c r="C41" i="11"/>
  <c r="B41" i="11"/>
  <c r="E40" i="11"/>
  <c r="D40" i="11"/>
  <c r="C40" i="11"/>
  <c r="B40" i="11"/>
  <c r="E38" i="11"/>
  <c r="L35" i="11"/>
  <c r="K35" i="11"/>
  <c r="L34" i="11"/>
  <c r="K34" i="11"/>
  <c r="J34" i="11"/>
  <c r="I34" i="11"/>
  <c r="M33" i="11"/>
  <c r="L33" i="11"/>
  <c r="K33" i="11"/>
  <c r="J33" i="11"/>
  <c r="M32" i="11"/>
  <c r="L32" i="11"/>
  <c r="K32" i="11"/>
  <c r="J32" i="11"/>
  <c r="M31" i="11"/>
  <c r="L31" i="11"/>
  <c r="K31" i="11"/>
  <c r="I31" i="11"/>
  <c r="M30" i="11"/>
  <c r="L30" i="11"/>
  <c r="K30" i="11"/>
  <c r="I30" i="11"/>
  <c r="M29" i="11"/>
  <c r="L29" i="11"/>
  <c r="K29" i="11"/>
  <c r="I29" i="11"/>
  <c r="M28" i="11"/>
  <c r="L28" i="11"/>
  <c r="K28" i="11"/>
  <c r="I28" i="11"/>
  <c r="M27" i="11"/>
  <c r="L27" i="11"/>
  <c r="K27" i="11"/>
  <c r="I27" i="11"/>
  <c r="M26" i="11"/>
  <c r="L26" i="11"/>
  <c r="K26" i="11"/>
  <c r="I26" i="11"/>
  <c r="M25" i="11"/>
  <c r="L25" i="11"/>
  <c r="K25" i="11"/>
  <c r="I25" i="11"/>
  <c r="M24" i="11"/>
  <c r="L24" i="11"/>
  <c r="K24" i="11"/>
  <c r="I24" i="11"/>
  <c r="M23" i="11"/>
  <c r="L23" i="11"/>
  <c r="K23" i="11"/>
  <c r="I23" i="11"/>
  <c r="J19" i="11"/>
  <c r="I19" i="11"/>
  <c r="K18" i="11"/>
  <c r="J18" i="11"/>
  <c r="I18" i="11"/>
  <c r="K17" i="11"/>
  <c r="J17" i="11"/>
  <c r="I17" i="11"/>
  <c r="J16" i="11"/>
  <c r="H16" i="11"/>
  <c r="J15" i="11"/>
  <c r="H15" i="11"/>
  <c r="J14" i="11"/>
  <c r="H14" i="11"/>
  <c r="J13" i="11"/>
  <c r="H13" i="11"/>
  <c r="J12" i="11"/>
  <c r="H12" i="11"/>
  <c r="J11" i="11"/>
  <c r="H11" i="11"/>
  <c r="J10" i="11"/>
  <c r="H10" i="11"/>
  <c r="J9" i="11"/>
  <c r="H9" i="11"/>
  <c r="J8" i="11"/>
  <c r="H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tc={C0FB72DF-0509-4248-96F7-565BE5D33938}</author>
    <author>tc={13947BAE-5C47-46A7-9A46-FC99E49DF3BD}</author>
    <author>tc={8B3260FA-9B9F-4533-B551-13F3DB6EDAFA}</author>
    <author>tc={64CE44A3-3525-4936-AEB5-00C6F3F6CB04}</author>
    <author>tc={2CBABA32-17FF-49EB-B96D-E87A382DABA4}</author>
  </authors>
  <commentList>
    <comment ref="B7" authorId="0" shapeId="0" xr:uid="{C0FB72DF-0509-4248-96F7-565BE5D33938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Eliminata la virgola dalle voci del menù a tendina</t>
      </text>
    </comment>
    <comment ref="C7" authorId="1" shapeId="0" xr:uid="{13947BAE-5C47-46A7-9A46-FC99E49DF3BD}">
      <text>
        <t xml:space="preserve"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Allineate nel file l'elenco voci di costo a quello delle Linee Guida e dell'Avviso eliminando le duplicazioni:  Accordi /convenzioni con Enti del Terzo settore ed Altro specifico
</t>
      </text>
    </comment>
    <comment ref="I7" authorId="2" shapeId="0" xr:uid="{8B3260FA-9B9F-4533-B551-13F3DB6EDAFA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E22" authorId="3" shapeId="0" xr:uid="{64CE44A3-3525-4936-AEB5-00C6F3F6CB04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A60" authorId="4" shapeId="0" xr:uid="{2CBABA32-17FF-49EB-B96D-E87A382DABA4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Corretto in *Note per la compilazione ed eliminate le voci di costo non pertinenti ed allineate a quanto in elenco nel menù Voci di costo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tc={146A61AD-3484-4052-A5E9-49898EBF33EA}</author>
    <author>tc={EA6BADC4-BCAB-439B-9C80-C077104CE77E}</author>
  </authors>
  <commentList>
    <comment ref="I7" authorId="0" shapeId="0" xr:uid="{146A61AD-3484-4052-A5E9-49898EBF33EA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E22" authorId="1" shapeId="0" xr:uid="{EA6BADC4-BCAB-439B-9C80-C077104CE77E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tc={8DCE5F0E-3589-4D51-ADEC-998733D835B7}</author>
    <author>tc={94A9CA6B-049B-4597-ADDD-D5237EB593F3}</author>
  </authors>
  <commentList>
    <comment ref="I7" authorId="0" shapeId="0" xr:uid="{8DCE5F0E-3589-4D51-ADEC-998733D835B7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E22" authorId="1" shapeId="0" xr:uid="{94A9CA6B-049B-4597-ADDD-D5237EB593F3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</commentList>
</comments>
</file>

<file path=xl/sharedStrings.xml><?xml version="1.0" encoding="utf-8"?>
<sst xmlns="http://schemas.openxmlformats.org/spreadsheetml/2006/main" count="425" uniqueCount="89">
  <si>
    <t>Acquisizione di esperti esterni</t>
  </si>
  <si>
    <t>Costo di gestione</t>
  </si>
  <si>
    <t>Appalti di servizi e forniture</t>
  </si>
  <si>
    <t>Oneri connessi agli accordi/convenzioni con Enti del Terzo Settore</t>
  </si>
  <si>
    <t>Costo di investimento</t>
  </si>
  <si>
    <t>Ristrutturazione/Riqualificazione di immobili esistenti</t>
  </si>
  <si>
    <t>Altre spese necessarie e funzionali alla realizzazione del progetto</t>
  </si>
  <si>
    <t>CUP</t>
  </si>
  <si>
    <t>Azione</t>
  </si>
  <si>
    <t>SottoAzione</t>
  </si>
  <si>
    <t>Voce di Costo L1</t>
  </si>
  <si>
    <t>Costo Unitario</t>
  </si>
  <si>
    <t>Unità di Misura</t>
  </si>
  <si>
    <t>Quantita</t>
  </si>
  <si>
    <t xml:space="preserve">REGIONE </t>
  </si>
  <si>
    <t xml:space="preserve">ANAGRAFICA ATS </t>
  </si>
  <si>
    <t>ENTE CAPOFILA</t>
  </si>
  <si>
    <t>TOTALE</t>
  </si>
  <si>
    <t>Importo Iva</t>
  </si>
  <si>
    <t>Riclassificazione in Regis</t>
  </si>
  <si>
    <t>Tipo di costo</t>
  </si>
  <si>
    <t>SUB TOTALE COSTO DI GESTIONE</t>
  </si>
  <si>
    <t>SUB TOTALE COSTO DI INVESTIMENTO</t>
  </si>
  <si>
    <t>ALLEGATO 2_PIANO FINANZIARIO</t>
  </si>
  <si>
    <t xml:space="preserve">Importo </t>
  </si>
  <si>
    <t>Totale</t>
  </si>
  <si>
    <t>GIUSTIFICAZIONI
per ogni giustificazione utilizzare al massimo 1.000 caratteri</t>
  </si>
  <si>
    <t xml:space="preserve">PIANO FINANZIARIO MODIFICATO </t>
  </si>
  <si>
    <t>Costo del personale dipendente della PA</t>
  </si>
  <si>
    <t xml:space="preserve"> Altro</t>
  </si>
  <si>
    <t>Servizi esterni (compresi lavori)</t>
  </si>
  <si>
    <t xml:space="preserve">Pubblicazioni </t>
  </si>
  <si>
    <t xml:space="preserve">Servizi esterni (compresi lavori)  (A REGIME: verrà aggiunta una apposita voce per questa tipologia di spesa) </t>
  </si>
  <si>
    <t>Personale non dipendente da destinare allo specifico progetto</t>
  </si>
  <si>
    <t>Importo</t>
  </si>
  <si>
    <t xml:space="preserve">- Evidenziare  le  linee modificate </t>
  </si>
  <si>
    <t>Matrice correlazione Voci di costo L1-Regis</t>
  </si>
  <si>
    <t>Assunzioni di personale --&gt; Costo del personale dipendente della PA</t>
  </si>
  <si>
    <t>PIANO FINANZIARIO INIZIALE</t>
  </si>
  <si>
    <t>totale variazione sotto azioni</t>
  </si>
  <si>
    <t>Pubblicazione bandi di gara</t>
  </si>
  <si>
    <t>Appalti forniture --&gt; Servizi esterni (compresi lavori)</t>
  </si>
  <si>
    <t>Altre spese necessarie e funzionali alla realizzazione del progetto --&gt; Altro</t>
  </si>
  <si>
    <t>Ristrutturazione/Riqualificazione di immobili esistenti --&gt; Servizi esterni (compresi lavori)</t>
  </si>
  <si>
    <t>Appalti di servizi e forniture  --&gt; Servizi esterni (compresi lavori)</t>
  </si>
  <si>
    <t xml:space="preserve">Pubblicazione bandi di gara --&gt; Pubblicazioni </t>
  </si>
  <si>
    <t xml:space="preserve">Oneri connessi agli accordi/convenzioni con Enti del Terzo Settore  --&gt; Servizi esterni (compresi lavori)  (A REGIME: verrà aggiunta una apposita voce per questa tipologia di spesa) </t>
  </si>
  <si>
    <t>Assunzione esperti esterni --&gt; Personale non dipendente da destinare allo specifico progetto</t>
  </si>
  <si>
    <t>Servizi di assistenza domiciliare integrata (quota sociale) --&gt; Altro</t>
  </si>
  <si>
    <t xml:space="preserve">Accordi /convenzioni con Enti del Terzo settore --&gt; Servizi esterni (compresi lavori)  (A REGIME: verrà aggiunta una apposita voce per questa tipologia di spesa) </t>
  </si>
  <si>
    <t>il totale delle VARIAZIONI deve essere uguale a zero</t>
  </si>
  <si>
    <t>la differenza tra totale progetto modificato e progetto originario deve essere uguale a zero</t>
  </si>
  <si>
    <t>affidamento soggetto esterno</t>
  </si>
  <si>
    <t>Totale costo di gestione</t>
  </si>
  <si>
    <t>Totale costo di investimento</t>
  </si>
  <si>
    <t>COSTI MASSIMI AMMISSIBILI</t>
  </si>
  <si>
    <t>TOTALE COSTO DI GESTIONE AMMISSIBILE</t>
  </si>
  <si>
    <t>TOTALE COSTO DI INVESTIMENTO AMMISSIBILE</t>
  </si>
  <si>
    <t>TIPO COSTO  (GESTIONE/INVESTIMENTO)</t>
  </si>
  <si>
    <t>PF INIZIALE</t>
  </si>
  <si>
    <t>PF FINALE</t>
  </si>
  <si>
    <t>punto di controllo</t>
  </si>
  <si>
    <t>VARIAZIONE</t>
  </si>
  <si>
    <t>VARIAZIONE %</t>
  </si>
  <si>
    <t>Assunzioni di personale</t>
  </si>
  <si>
    <t>VOCE DI COSTO</t>
  </si>
  <si>
    <t>PERSONALE-VOCE DI COSTO</t>
  </si>
  <si>
    <t>COSTO DI GESTIONE- TOTALE</t>
  </si>
  <si>
    <t>COSTO DI INVESTIMENTO- TOTALE</t>
  </si>
  <si>
    <t>% variazione costo personale su totale costo di gestione</t>
  </si>
  <si>
    <t>% variazione costo personale su totale costo di investimento</t>
  </si>
  <si>
    <t>SINTESI CONTROLLO COSTI PERSONALE</t>
  </si>
  <si>
    <t>SINTESI VARIAZIONE TIPO DI COSTO (GESTIONE/INVESTIMENTO)</t>
  </si>
  <si>
    <t>percentuale variazione su tipo  di costo di appartenenza</t>
  </si>
  <si>
    <t>I costi del personale non possono superare il 10% del costo di investimento. Sono ammissibili i costi del personale che superano il 10% del costo di gestione ma non del costo di investimento</t>
  </si>
  <si>
    <t>Stazioni di posta per le persone in condizione di deprivazione materiale, di marginalità anche estrema e senza dimora</t>
  </si>
  <si>
    <t>A1 Apertura della stazione di posta-centro servizi per il contrasto alla povertà,</t>
  </si>
  <si>
    <t>A2 Attivo coinvolgimento delle organizzazioni di volontariato a rafforzamento dei servizi offerti,</t>
  </si>
  <si>
    <t>A3 Collegamento con ASL e servizi per l’impiego, anche ai fini dell’invio degli utenti per la realizzazione di tirocini formativi,</t>
  </si>
  <si>
    <t>Assuzioni di personale</t>
  </si>
  <si>
    <t>arredamento sportelli</t>
  </si>
  <si>
    <t>costo di gestione</t>
  </si>
  <si>
    <t>risorse</t>
  </si>
  <si>
    <t>…..........................................</t>
  </si>
  <si>
    <t>*Note per la compilazione</t>
  </si>
  <si>
    <t>Servizi di assistenza domiciliare --&gt; Altro</t>
  </si>
  <si>
    <t>A1 Apertura della stazione di posta-centro servizi per il contrasto alla povertà</t>
  </si>
  <si>
    <t>A2 Attivo coinvolgimento delle organizzazioni di volontariato a rafforzamento dei servizi offerti</t>
  </si>
  <si>
    <t>A3 Collegamento con ASL e servizi per l’impiego, anche ai fini dell’invio degli utenti per la realizzazione di tirocini formativi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</si>
</sst>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-410]_-;\-* #,##0.00\ [$€-410]_-;_-* &quot;-&quot;??\ [$€-410]_-;_-@_-"/>
    <numFmt numFmtId="165" formatCode="_-* #,##0\ [$€-410]_-;\-* #,##0\ [$€-410]_-;_-* &quot;-&quot;??\ [$€-410]_-;_-@_-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color rgb="FF0070C0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5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164" fontId="7" fillId="0" borderId="11" xfId="1" applyNumberFormat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9" fontId="7" fillId="3" borderId="16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0" fontId="6" fillId="0" borderId="1" xfId="3" applyNumberFormat="1" applyFont="1" applyFill="1" applyBorder="1" applyAlignment="1">
      <alignment horizontal="center" vertical="center"/>
    </xf>
    <xf numFmtId="10" fontId="6" fillId="5" borderId="1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4" fontId="7" fillId="3" borderId="6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7" fillId="6" borderId="0" xfId="0" applyFont="1" applyFill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25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164" fontId="7" fillId="0" borderId="6" xfId="1" applyNumberFormat="1" applyFont="1" applyBorder="1" applyAlignment="1">
      <alignment horizontal="center" vertical="center" wrapText="1"/>
    </xf>
    <xf numFmtId="9" fontId="6" fillId="0" borderId="0" xfId="3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10" fontId="6" fillId="0" borderId="0" xfId="3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0" fontId="6" fillId="0" borderId="1" xfId="3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10" fillId="5" borderId="29" xfId="1" applyFont="1" applyFill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7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165" fontId="6" fillId="0" borderId="32" xfId="1" applyNumberFormat="1" applyFont="1" applyBorder="1" applyAlignment="1">
      <alignment horizontal="left" vertical="center" wrapText="1"/>
    </xf>
    <xf numFmtId="164" fontId="6" fillId="0" borderId="32" xfId="1" applyNumberFormat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10" fontId="6" fillId="0" borderId="34" xfId="3" applyNumberFormat="1" applyFont="1" applyFill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164" fontId="6" fillId="0" borderId="32" xfId="1" applyNumberFormat="1" applyFont="1" applyBorder="1" applyAlignment="1">
      <alignment horizontal="left" vertical="center"/>
    </xf>
    <xf numFmtId="164" fontId="6" fillId="0" borderId="32" xfId="1" applyNumberFormat="1" applyFont="1" applyBorder="1" applyAlignment="1">
      <alignment horizontal="center" vertical="center"/>
    </xf>
    <xf numFmtId="10" fontId="6" fillId="0" borderId="33" xfId="3" applyNumberFormat="1" applyFont="1" applyFill="1" applyBorder="1" applyAlignment="1">
      <alignment horizontal="center" vertical="center"/>
    </xf>
    <xf numFmtId="0" fontId="11" fillId="0" borderId="34" xfId="1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6" fillId="8" borderId="1" xfId="1" applyFont="1" applyFill="1" applyBorder="1" applyAlignment="1">
      <alignment horizontal="left" vertical="center" wrapText="1"/>
    </xf>
    <xf numFmtId="0" fontId="0" fillId="8" borderId="1" xfId="0" applyFill="1" applyBorder="1" applyAlignment="1">
      <alignment vertical="center" wrapText="1"/>
    </xf>
    <xf numFmtId="0" fontId="6" fillId="8" borderId="0" xfId="1" applyFont="1" applyFill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/>
    </xf>
    <xf numFmtId="164" fontId="6" fillId="8" borderId="1" xfId="1" applyNumberFormat="1" applyFont="1" applyFill="1" applyBorder="1" applyAlignment="1">
      <alignment horizontal="center" vertical="center"/>
    </xf>
    <xf numFmtId="10" fontId="6" fillId="8" borderId="1" xfId="3" applyNumberFormat="1" applyFont="1" applyFill="1" applyBorder="1" applyAlignment="1">
      <alignment horizontal="center" vertical="center"/>
    </xf>
    <xf numFmtId="0" fontId="7" fillId="8" borderId="8" xfId="1" applyFont="1" applyFill="1" applyBorder="1" applyAlignment="1">
      <alignment horizontal="center" vertical="center"/>
    </xf>
    <xf numFmtId="10" fontId="6" fillId="0" borderId="32" xfId="3" applyNumberFormat="1" applyFont="1" applyFill="1" applyBorder="1" applyAlignment="1">
      <alignment horizontal="center" vertical="center" wrapText="1"/>
    </xf>
    <xf numFmtId="10" fontId="6" fillId="0" borderId="36" xfId="3" applyNumberFormat="1" applyFont="1" applyFill="1" applyBorder="1" applyAlignment="1">
      <alignment horizontal="center" vertical="center" wrapText="1"/>
    </xf>
    <xf numFmtId="10" fontId="6" fillId="0" borderId="20" xfId="3" applyNumberFormat="1" applyFont="1" applyFill="1" applyBorder="1" applyAlignment="1">
      <alignment horizontal="center" vertical="center"/>
    </xf>
    <xf numFmtId="0" fontId="7" fillId="7" borderId="26" xfId="1" applyFont="1" applyFill="1" applyBorder="1" applyAlignment="1">
      <alignment horizontal="center" vertical="center"/>
    </xf>
    <xf numFmtId="0" fontId="7" fillId="7" borderId="27" xfId="1" applyFont="1" applyFill="1" applyBorder="1" applyAlignment="1">
      <alignment horizontal="center" vertical="center"/>
    </xf>
    <xf numFmtId="0" fontId="7" fillId="7" borderId="28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 wrapText="1"/>
    </xf>
    <xf numFmtId="0" fontId="7" fillId="5" borderId="13" xfId="1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right" vertical="center" wrapText="1"/>
    </xf>
    <xf numFmtId="0" fontId="7" fillId="4" borderId="13" xfId="1" applyFont="1" applyFill="1" applyBorder="1" applyAlignment="1">
      <alignment horizontal="right" vertical="center" wrapText="1"/>
    </xf>
    <xf numFmtId="0" fontId="7" fillId="4" borderId="14" xfId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2" borderId="18" xfId="1" applyNumberFormat="1" applyFont="1" applyFill="1" applyBorder="1" applyAlignment="1">
      <alignment horizontal="center" vertical="center" wrapText="1"/>
    </xf>
    <xf numFmtId="164" fontId="4" fillId="2" borderId="19" xfId="1" applyNumberFormat="1" applyFont="1" applyFill="1" applyBorder="1" applyAlignment="1">
      <alignment horizontal="center" vertical="center" wrapText="1"/>
    </xf>
    <xf numFmtId="0" fontId="7" fillId="7" borderId="26" xfId="1" applyFont="1" applyFill="1" applyBorder="1" applyAlignment="1">
      <alignment horizontal="right" vertical="center"/>
    </xf>
    <xf numFmtId="0" fontId="7" fillId="7" borderId="27" xfId="1" applyFont="1" applyFill="1" applyBorder="1" applyAlignment="1">
      <alignment horizontal="right" vertical="center"/>
    </xf>
    <xf numFmtId="0" fontId="7" fillId="7" borderId="28" xfId="1" applyFont="1" applyFill="1" applyBorder="1" applyAlignment="1">
      <alignment horizontal="right" vertical="center"/>
    </xf>
    <xf numFmtId="165" fontId="7" fillId="7" borderId="26" xfId="1" applyNumberFormat="1" applyFont="1" applyFill="1" applyBorder="1" applyAlignment="1">
      <alignment vertical="center"/>
    </xf>
    <xf numFmtId="165" fontId="7" fillId="7" borderId="28" xfId="1" applyNumberFormat="1" applyFont="1" applyFill="1" applyBorder="1" applyAlignment="1">
      <alignment vertical="center"/>
    </xf>
    <xf numFmtId="0" fontId="6" fillId="0" borderId="5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10" fontId="6" fillId="0" borderId="1" xfId="3" applyNumberFormat="1" applyFont="1" applyFill="1" applyBorder="1" applyAlignment="1">
      <alignment horizontal="center" vertical="center" wrapText="1"/>
    </xf>
    <xf numFmtId="10" fontId="6" fillId="0" borderId="8" xfId="3" applyNumberFormat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165" fontId="7" fillId="7" borderId="26" xfId="1" applyNumberFormat="1" applyFont="1" applyFill="1" applyBorder="1" applyAlignment="1">
      <alignment horizontal="center" vertical="center"/>
    </xf>
    <xf numFmtId="165" fontId="7" fillId="7" borderId="28" xfId="1" applyNumberFormat="1" applyFont="1" applyFill="1" applyBorder="1" applyAlignment="1">
      <alignment horizontal="center" vertical="center"/>
    </xf>
    <xf numFmtId="0" fontId="6" fillId="0" borderId="20" xfId="1" applyFont="1" applyBorder="1" applyAlignment="1">
      <alignment horizontal="left" vertical="center" wrapText="1"/>
    </xf>
    <xf numFmtId="0" fontId="7" fillId="5" borderId="26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31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7" fillId="5" borderId="32" xfId="1" applyFont="1" applyFill="1" applyBorder="1" applyAlignment="1">
      <alignment horizontal="center" vertical="center" wrapText="1"/>
    </xf>
    <xf numFmtId="0" fontId="7" fillId="5" borderId="30" xfId="1" applyFont="1" applyFill="1" applyBorder="1" applyAlignment="1">
      <alignment horizontal="center" vertical="center" wrapText="1"/>
    </xf>
    <xf numFmtId="0" fontId="7" fillId="5" borderId="33" xfId="1" applyFont="1" applyFill="1" applyBorder="1" applyAlignment="1">
      <alignment horizontal="center" vertical="center" wrapText="1"/>
    </xf>
  </cellXfs>
  <cellStyles count="4">
    <cellStyle name="Migliaia 2" xfId="2" xr:uid="{FECE7771-5280-4C32-9E6C-0A3DC04600B3}"/>
    <cellStyle name="Normale" xfId="0" builtinId="0"/>
    <cellStyle name="Normale 2" xfId="1" xr:uid="{1028EA4B-5782-4C72-AC37-106A29DF4770}"/>
    <cellStyle name="Percentuale" xfId="3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ssistenza Tecnica - Invitalia" id="{7DBBC0B3-A5E5-4064-82A5-29265A525ED6}" userId="Assistenza Tecnica - Invitalia" providerId="None"/>
  <person displayName="Francesca" id="{25EDC1DE-DCDE-42FE-B78D-80E08742A3CD}" userId="S::FManzoni@lavoro.gov.it::54eec8f0-2096-4ce4-9193-8b055a3b3fbe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3-11-28T15:59:45.00" personId="{7DBBC0B3-A5E5-4064-82A5-29265A525ED6}" id="{C0FB72DF-0509-4248-96F7-565BE5D33938}">
    <text>Eliminata la virgola dalle voci del menù a tendina</text>
  </threadedComment>
  <threadedComment ref="C7" dT="2023-11-28T16:13:51.76" personId="{7DBBC0B3-A5E5-4064-82A5-29265A525ED6}" id="{13947BAE-5C47-46A7-9A46-FC99E49DF3BD}">
    <text xml:space="preserve">Allineate nel file l'elenco voci di costo a quello delle Linee Guida e dell'Avviso eliminando le duplicazioni:  Accordi /convenzioni con Enti del Terzo settore ed Altro specifico
</text>
  </threadedComment>
  <threadedComment ref="I7" dT="2023-03-08T09:22:22.17" personId="{25EDC1DE-DCDE-42FE-B78D-80E08742A3CD}" id="{8B3260FA-9B9F-4533-B551-13F3DB6EDAFA}">
    <text>in multifondo risulta zero</text>
  </threadedComment>
  <threadedComment ref="E22" dT="2023-03-15T09:55:59.89" personId="{25EDC1DE-DCDE-42FE-B78D-80E08742A3CD}" id="{64CE44A3-3525-4936-AEB5-00C6F3F6CB04}">
    <text>inserire la voce di costo del sistema REGIS e caricare il piano finaziario variato in REGIS/QUADRO ECONOMICO</text>
  </threadedComment>
  <threadedComment ref="A60" dT="2023-11-28T17:03:16.04" personId="{7DBBC0B3-A5E5-4064-82A5-29265A525ED6}" id="{2CBABA32-17FF-49EB-B96D-E87A382DABA4}">
    <text>Corretto in *Note per la compilazione ed eliminate le voci di costo non pertinenti ed allineate a quanto in elenco nel menù Voci di costo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7" dT="2023-03-08T09:22:22.17" personId="{25EDC1DE-DCDE-42FE-B78D-80E08742A3CD}" id="{146A61AD-3484-4052-A5E9-49898EBF33EA}">
    <text>in multifondo risulta zero</text>
  </threadedComment>
  <threadedComment ref="E22" dT="2023-03-15T09:55:59.89" personId="{25EDC1DE-DCDE-42FE-B78D-80E08742A3CD}" id="{EA6BADC4-BCAB-439B-9C80-C077104CE77E}">
    <text>inserire la voce di costo del sistema REGIS e caricare il piano finaziario variato in REGIS/QUADRO ECONOMICO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7" dT="2023-03-08T09:22:22.17" personId="{25EDC1DE-DCDE-42FE-B78D-80E08742A3CD}" id="{8DCE5F0E-3589-4D51-ADEC-998733D835B7}">
    <text>in multifondo risulta zero</text>
  </threadedComment>
  <threadedComment ref="E22" dT="2023-03-15T09:55:59.89" personId="{25EDC1DE-DCDE-42FE-B78D-80E08742A3CD}" id="{94A9CA6B-049B-4597-ADDD-D5237EB593F3}">
    <text>inserire la voce di costo del sistema REGIS e caricare il piano finaziario variato in REGIS/QUADRO ECONOMICO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2BFB5-B0BF-4941-A432-BACEFA8A9276}">
  <sheetPr>
    <pageSetUpPr fitToPage="1"/>
  </sheetPr>
  <dimension ref="A1:P75"/>
  <sheetViews>
    <sheetView tabSelected="1" view="pageBreakPreview" topLeftCell="A67" zoomScale="90" zoomScaleNormal="60" zoomScaleSheetLayoutView="90" workbookViewId="0">
      <selection activeCell="B59" sqref="B59:N73"/>
    </sheetView>
  </sheetViews>
  <sheetFormatPr defaultColWidth="9.21875" defaultRowHeight="27.75" customHeight="1" x14ac:dyDescent="0.3"/>
  <cols>
    <col min="1" max="1" width="39.44140625" style="12" customWidth="1"/>
    <col min="2" max="2" width="31.21875" style="36" customWidth="1"/>
    <col min="3" max="3" width="27.5546875" style="10" customWidth="1"/>
    <col min="4" max="4" width="25.21875" style="12" customWidth="1"/>
    <col min="5" max="5" width="28.21875" style="12" customWidth="1"/>
    <col min="6" max="6" width="20.5546875" style="12" customWidth="1"/>
    <col min="7" max="7" width="42.5546875" style="12" customWidth="1"/>
    <col min="8" max="8" width="22.21875" style="12" customWidth="1"/>
    <col min="9" max="9" width="22.44140625" style="12" customWidth="1"/>
    <col min="10" max="10" width="32.5546875" style="12" customWidth="1"/>
    <col min="11" max="11" width="26.77734375" style="12" customWidth="1"/>
    <col min="12" max="12" width="20.5546875" style="12" customWidth="1"/>
    <col min="13" max="13" width="21" style="12" customWidth="1"/>
    <col min="14" max="14" width="42.21875" style="12" customWidth="1"/>
    <col min="15" max="15" width="52.21875" style="12" customWidth="1"/>
    <col min="16" max="16384" width="9.21875" style="12"/>
  </cols>
  <sheetData>
    <row r="1" spans="1:16" s="1" customFormat="1" ht="27.75" customHeight="1" x14ac:dyDescent="0.3">
      <c r="A1" s="128" t="s">
        <v>23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0"/>
      <c r="M1" s="120"/>
      <c r="N1" s="120"/>
    </row>
    <row r="2" spans="1:16" s="1" customFormat="1" ht="14.4" x14ac:dyDescent="0.3">
      <c r="A2" s="28" t="s">
        <v>14</v>
      </c>
      <c r="B2" s="36"/>
      <c r="C2" s="36"/>
      <c r="D2" s="12"/>
      <c r="E2" s="12"/>
      <c r="F2" s="12"/>
      <c r="G2" s="12"/>
      <c r="H2" s="12"/>
      <c r="I2" s="12"/>
      <c r="J2" s="12"/>
      <c r="K2" s="12"/>
      <c r="L2" s="120"/>
      <c r="M2" s="120"/>
      <c r="N2" s="120"/>
    </row>
    <row r="3" spans="1:16" s="1" customFormat="1" ht="14.4" x14ac:dyDescent="0.3">
      <c r="A3" s="1" t="s">
        <v>15</v>
      </c>
      <c r="B3" s="36"/>
      <c r="C3" s="36"/>
      <c r="D3" s="12"/>
      <c r="E3" s="12"/>
      <c r="F3" s="12"/>
      <c r="G3" s="12"/>
      <c r="H3" s="12"/>
      <c r="I3" s="12"/>
      <c r="J3" s="12"/>
      <c r="K3" s="12"/>
      <c r="L3" s="120"/>
      <c r="M3" s="120"/>
      <c r="N3" s="120"/>
    </row>
    <row r="4" spans="1:16" s="1" customFormat="1" ht="14.4" x14ac:dyDescent="0.3">
      <c r="A4" s="28" t="s">
        <v>16</v>
      </c>
      <c r="B4" s="36"/>
      <c r="C4" s="36"/>
      <c r="D4" s="12"/>
      <c r="E4" s="12"/>
      <c r="F4" s="12"/>
      <c r="G4" s="12"/>
      <c r="H4" s="12"/>
      <c r="I4" s="12"/>
      <c r="J4" s="12"/>
      <c r="K4" s="12"/>
      <c r="L4" s="120"/>
      <c r="M4" s="120"/>
      <c r="N4" s="120"/>
    </row>
    <row r="5" spans="1:16" s="1" customFormat="1" ht="14.4" x14ac:dyDescent="0.3">
      <c r="A5" s="28" t="s">
        <v>7</v>
      </c>
      <c r="B5" s="2"/>
      <c r="C5" s="36"/>
      <c r="D5" s="12"/>
      <c r="E5" s="12"/>
      <c r="F5" s="12"/>
      <c r="G5" s="12"/>
      <c r="H5" s="12"/>
      <c r="I5" s="12"/>
      <c r="J5" s="12"/>
      <c r="K5" s="12"/>
      <c r="L5" s="120"/>
      <c r="M5" s="120"/>
      <c r="N5" s="120"/>
    </row>
    <row r="6" spans="1:16" ht="27.75" customHeight="1" thickBot="1" x14ac:dyDescent="0.35">
      <c r="A6" s="130" t="s">
        <v>38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20"/>
      <c r="M6" s="120"/>
      <c r="N6" s="120"/>
    </row>
    <row r="7" spans="1:16" s="8" customFormat="1" ht="27.75" customHeight="1" x14ac:dyDescent="0.3">
      <c r="A7" s="3" t="s">
        <v>8</v>
      </c>
      <c r="B7" s="4" t="s">
        <v>9</v>
      </c>
      <c r="C7" s="4" t="s">
        <v>10</v>
      </c>
      <c r="D7" s="4" t="s">
        <v>20</v>
      </c>
      <c r="E7" s="5" t="s">
        <v>11</v>
      </c>
      <c r="F7" s="4" t="s">
        <v>12</v>
      </c>
      <c r="G7" s="4" t="s">
        <v>13</v>
      </c>
      <c r="H7" s="6" t="s">
        <v>34</v>
      </c>
      <c r="I7" s="6" t="s">
        <v>18</v>
      </c>
      <c r="J7" s="4" t="s">
        <v>25</v>
      </c>
      <c r="K7" s="7">
        <v>0.15</v>
      </c>
      <c r="L7" s="120"/>
      <c r="M7" s="120"/>
      <c r="N7" s="120"/>
      <c r="O7" s="23"/>
      <c r="P7" s="23"/>
    </row>
    <row r="8" spans="1:16" s="23" customFormat="1" ht="31.5" customHeight="1" x14ac:dyDescent="0.3">
      <c r="A8" s="114" t="s">
        <v>75</v>
      </c>
      <c r="B8" s="46"/>
      <c r="C8" s="49"/>
      <c r="D8" s="49"/>
      <c r="E8" s="33"/>
      <c r="F8" s="50"/>
      <c r="G8" s="50"/>
      <c r="H8" s="33">
        <f>G8*E8</f>
        <v>0</v>
      </c>
      <c r="I8" s="9"/>
      <c r="J8" s="33">
        <f>H8+I8</f>
        <v>0</v>
      </c>
      <c r="K8" s="51"/>
      <c r="L8" s="120"/>
      <c r="M8" s="120"/>
      <c r="N8" s="120"/>
    </row>
    <row r="9" spans="1:16" s="23" customFormat="1" ht="31.5" customHeight="1" x14ac:dyDescent="0.3">
      <c r="A9" s="115"/>
      <c r="B9" s="46"/>
      <c r="C9" s="49"/>
      <c r="D9" s="49"/>
      <c r="E9" s="33"/>
      <c r="F9" s="50"/>
      <c r="G9" s="50"/>
      <c r="H9" s="33">
        <f t="shared" ref="H9:H16" si="0">G9*E9</f>
        <v>0</v>
      </c>
      <c r="I9" s="9"/>
      <c r="J9" s="33">
        <f t="shared" ref="J9:J16" si="1">H9+I9</f>
        <v>0</v>
      </c>
      <c r="K9" s="52"/>
      <c r="L9" s="120"/>
      <c r="M9" s="120"/>
      <c r="N9" s="120"/>
    </row>
    <row r="10" spans="1:16" s="23" customFormat="1" ht="31.5" customHeight="1" x14ac:dyDescent="0.3">
      <c r="A10" s="115"/>
      <c r="B10" s="46"/>
      <c r="C10" s="49"/>
      <c r="D10" s="49"/>
      <c r="E10" s="33"/>
      <c r="F10" s="50"/>
      <c r="G10" s="50"/>
      <c r="H10" s="33">
        <f t="shared" si="0"/>
        <v>0</v>
      </c>
      <c r="I10" s="9"/>
      <c r="J10" s="33">
        <f t="shared" si="1"/>
        <v>0</v>
      </c>
      <c r="K10" s="52"/>
      <c r="L10" s="120"/>
      <c r="M10" s="120"/>
      <c r="N10" s="120"/>
    </row>
    <row r="11" spans="1:16" s="23" customFormat="1" ht="31.5" customHeight="1" x14ac:dyDescent="0.3">
      <c r="A11" s="115"/>
      <c r="B11" s="46"/>
      <c r="C11" s="49"/>
      <c r="D11" s="49"/>
      <c r="E11" s="33"/>
      <c r="F11" s="50"/>
      <c r="G11" s="50"/>
      <c r="H11" s="33">
        <f t="shared" si="0"/>
        <v>0</v>
      </c>
      <c r="I11" s="9"/>
      <c r="J11" s="33">
        <f t="shared" si="1"/>
        <v>0</v>
      </c>
      <c r="K11" s="52"/>
      <c r="L11" s="120"/>
      <c r="M11" s="120"/>
      <c r="N11" s="120"/>
    </row>
    <row r="12" spans="1:16" s="23" customFormat="1" ht="31.5" customHeight="1" x14ac:dyDescent="0.3">
      <c r="A12" s="115"/>
      <c r="B12" s="46"/>
      <c r="C12" s="49"/>
      <c r="D12" s="49"/>
      <c r="E12" s="33"/>
      <c r="F12" s="50"/>
      <c r="G12" s="50"/>
      <c r="H12" s="33">
        <f t="shared" si="0"/>
        <v>0</v>
      </c>
      <c r="I12" s="9"/>
      <c r="J12" s="33">
        <f t="shared" si="1"/>
        <v>0</v>
      </c>
      <c r="K12" s="52"/>
      <c r="L12" s="120"/>
      <c r="M12" s="120"/>
      <c r="N12" s="120"/>
    </row>
    <row r="13" spans="1:16" s="23" customFormat="1" ht="31.5" customHeight="1" x14ac:dyDescent="0.3">
      <c r="A13" s="115"/>
      <c r="B13" s="46"/>
      <c r="C13" s="49"/>
      <c r="D13" s="49"/>
      <c r="E13" s="33"/>
      <c r="F13" s="50"/>
      <c r="G13" s="50"/>
      <c r="H13" s="33">
        <f t="shared" si="0"/>
        <v>0</v>
      </c>
      <c r="I13" s="9"/>
      <c r="J13" s="33">
        <f t="shared" si="1"/>
        <v>0</v>
      </c>
      <c r="K13" s="52"/>
      <c r="L13" s="120"/>
      <c r="M13" s="120"/>
      <c r="N13" s="120"/>
    </row>
    <row r="14" spans="1:16" s="23" customFormat="1" ht="31.5" customHeight="1" x14ac:dyDescent="0.3">
      <c r="A14" s="115"/>
      <c r="B14" s="46"/>
      <c r="C14" s="49"/>
      <c r="D14" s="49"/>
      <c r="E14" s="33"/>
      <c r="F14" s="50"/>
      <c r="G14" s="50"/>
      <c r="H14" s="33">
        <f t="shared" si="0"/>
        <v>0</v>
      </c>
      <c r="I14" s="9"/>
      <c r="J14" s="33">
        <f t="shared" si="1"/>
        <v>0</v>
      </c>
      <c r="K14" s="52"/>
      <c r="L14" s="120"/>
      <c r="M14" s="120"/>
      <c r="N14" s="120"/>
    </row>
    <row r="15" spans="1:16" s="23" customFormat="1" ht="31.5" customHeight="1" x14ac:dyDescent="0.3">
      <c r="A15" s="115"/>
      <c r="B15" s="46"/>
      <c r="C15" s="49"/>
      <c r="D15" s="49"/>
      <c r="E15" s="33"/>
      <c r="F15" s="50"/>
      <c r="G15" s="50"/>
      <c r="H15" s="33">
        <f t="shared" si="0"/>
        <v>0</v>
      </c>
      <c r="I15" s="9"/>
      <c r="J15" s="33">
        <f t="shared" si="1"/>
        <v>0</v>
      </c>
      <c r="K15" s="52"/>
      <c r="L15" s="120"/>
      <c r="M15" s="120"/>
      <c r="N15" s="120"/>
    </row>
    <row r="16" spans="1:16" s="23" customFormat="1" ht="31.5" customHeight="1" thickBot="1" x14ac:dyDescent="0.35">
      <c r="A16" s="115"/>
      <c r="B16" s="46"/>
      <c r="C16" s="49"/>
      <c r="D16" s="49"/>
      <c r="E16" s="33"/>
      <c r="F16" s="50"/>
      <c r="G16" s="50"/>
      <c r="H16" s="33">
        <f t="shared" si="0"/>
        <v>0</v>
      </c>
      <c r="I16" s="9"/>
      <c r="J16" s="33">
        <f t="shared" si="1"/>
        <v>0</v>
      </c>
      <c r="K16" s="52"/>
      <c r="L16" s="120"/>
      <c r="M16" s="120"/>
      <c r="N16" s="120"/>
    </row>
    <row r="17" spans="1:16" ht="27.75" customHeight="1" thickBot="1" x14ac:dyDescent="0.35">
      <c r="A17" s="122" t="s">
        <v>21</v>
      </c>
      <c r="B17" s="123"/>
      <c r="C17" s="123"/>
      <c r="D17" s="123"/>
      <c r="E17" s="123"/>
      <c r="F17" s="123"/>
      <c r="G17" s="123"/>
      <c r="H17" s="124"/>
      <c r="I17" s="30">
        <f>SUMIF(C8:C16,"=COSTO DI GESTIONE",I8:I16)</f>
        <v>0</v>
      </c>
      <c r="J17" s="30">
        <f>SUMIF(D8:D16,"=COSTO DI GESTIONE",J8:J16)</f>
        <v>0</v>
      </c>
      <c r="K17" s="32">
        <f>J17*K7</f>
        <v>0</v>
      </c>
      <c r="L17" s="120"/>
      <c r="M17" s="120"/>
      <c r="N17" s="120"/>
      <c r="O17" s="23"/>
      <c r="P17" s="23"/>
    </row>
    <row r="18" spans="1:16" ht="27.75" customHeight="1" thickBot="1" x14ac:dyDescent="0.35">
      <c r="A18" s="122" t="s">
        <v>22</v>
      </c>
      <c r="B18" s="123"/>
      <c r="C18" s="123"/>
      <c r="D18" s="123"/>
      <c r="E18" s="123"/>
      <c r="F18" s="123"/>
      <c r="G18" s="123"/>
      <c r="H18" s="124"/>
      <c r="I18" s="30">
        <f>SUMIF(C9:C17,"=COSTO DI INVESTIMENTO",I9:I17)</f>
        <v>0</v>
      </c>
      <c r="J18" s="30">
        <f>SUMIF(D8:D16,"=COSTO DI INVESTIMENTO",J8:J17)</f>
        <v>0</v>
      </c>
      <c r="K18" s="32">
        <f>J18*K7</f>
        <v>0</v>
      </c>
      <c r="L18" s="120"/>
      <c r="M18" s="120"/>
      <c r="N18" s="120"/>
      <c r="O18" s="23"/>
      <c r="P18" s="23"/>
    </row>
    <row r="19" spans="1:16" s="23" customFormat="1" ht="27.75" customHeight="1" thickBot="1" x14ac:dyDescent="0.35">
      <c r="A19" s="125" t="s">
        <v>17</v>
      </c>
      <c r="B19" s="126"/>
      <c r="C19" s="126"/>
      <c r="D19" s="126"/>
      <c r="E19" s="126"/>
      <c r="F19" s="126"/>
      <c r="G19" s="127"/>
      <c r="H19" s="45"/>
      <c r="I19" s="31">
        <f>SUM(I17:I18)</f>
        <v>0</v>
      </c>
      <c r="J19" s="31">
        <f>J17+J18</f>
        <v>0</v>
      </c>
      <c r="K19" s="53"/>
      <c r="L19" s="120"/>
      <c r="M19" s="120"/>
      <c r="N19" s="120"/>
    </row>
    <row r="20" spans="1:16" ht="15" thickBot="1" x14ac:dyDescent="0.35">
      <c r="A20" s="23"/>
      <c r="B20" s="37"/>
      <c r="C20" s="40"/>
      <c r="D20" s="23"/>
      <c r="E20" s="23"/>
      <c r="F20" s="23"/>
      <c r="G20" s="23"/>
      <c r="H20" s="13"/>
      <c r="I20" s="13"/>
      <c r="J20" s="13"/>
      <c r="K20" s="23"/>
      <c r="L20" s="121"/>
      <c r="M20" s="121"/>
      <c r="N20" s="121"/>
    </row>
    <row r="21" spans="1:16" ht="27.75" customHeight="1" thickBot="1" x14ac:dyDescent="0.35">
      <c r="A21" s="110" t="s">
        <v>27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112"/>
      <c r="N21" s="113"/>
    </row>
    <row r="22" spans="1:16" s="18" customFormat="1" ht="63.75" customHeight="1" x14ac:dyDescent="0.3">
      <c r="A22" s="14" t="s">
        <v>8</v>
      </c>
      <c r="B22" s="38" t="s">
        <v>9</v>
      </c>
      <c r="C22" s="41" t="s">
        <v>10</v>
      </c>
      <c r="D22" s="4" t="s">
        <v>20</v>
      </c>
      <c r="E22" s="16" t="s">
        <v>19</v>
      </c>
      <c r="F22" s="17" t="s">
        <v>11</v>
      </c>
      <c r="G22" s="15" t="s">
        <v>12</v>
      </c>
      <c r="H22" s="15" t="s">
        <v>13</v>
      </c>
      <c r="I22" s="15" t="s">
        <v>24</v>
      </c>
      <c r="J22" s="15" t="s">
        <v>18</v>
      </c>
      <c r="K22" s="15" t="s">
        <v>25</v>
      </c>
      <c r="L22" s="24" t="s">
        <v>39</v>
      </c>
      <c r="M22" s="24" t="s">
        <v>73</v>
      </c>
      <c r="N22" s="25" t="s">
        <v>26</v>
      </c>
    </row>
    <row r="23" spans="1:16" ht="33" customHeight="1" x14ac:dyDescent="0.3">
      <c r="A23" s="114" t="s">
        <v>75</v>
      </c>
      <c r="B23" s="46"/>
      <c r="C23" s="49"/>
      <c r="D23" s="49"/>
      <c r="F23" s="33"/>
      <c r="G23" s="50"/>
      <c r="H23" s="50"/>
      <c r="I23" s="33">
        <f t="shared" ref="I23:I31" si="2">H23*F23</f>
        <v>0</v>
      </c>
      <c r="J23" s="20"/>
      <c r="K23" s="33">
        <f>I23+J23</f>
        <v>0</v>
      </c>
      <c r="L23" s="11">
        <f>K23-J8</f>
        <v>0</v>
      </c>
      <c r="M23" s="26" t="e">
        <f>IF(ABS(K23-J8)&gt;$K$18,((K23-J8))/$J$18,((K23-J8))/$J$18)</f>
        <v>#DIV/0!</v>
      </c>
      <c r="N23" s="29"/>
      <c r="O23" s="54"/>
      <c r="P23" s="54"/>
    </row>
    <row r="24" spans="1:16" ht="33" customHeight="1" x14ac:dyDescent="0.3">
      <c r="A24" s="115"/>
      <c r="B24" s="46"/>
      <c r="C24" s="49"/>
      <c r="D24" s="49"/>
      <c r="E24" s="33"/>
      <c r="F24" s="33"/>
      <c r="G24" s="50"/>
      <c r="H24" s="50"/>
      <c r="I24" s="33">
        <f t="shared" si="2"/>
        <v>0</v>
      </c>
      <c r="J24" s="20"/>
      <c r="K24" s="33">
        <f t="shared" ref="K24:K31" si="3">I24+J24</f>
        <v>0</v>
      </c>
      <c r="L24" s="11">
        <f t="shared" ref="L24:L30" si="4">K24-J9</f>
        <v>0</v>
      </c>
      <c r="M24" s="26" t="e">
        <f>IF(ABS(K24-J9)&gt;$K$18,((K24-J9))/$J$18,((K24-J9))/$J$18)</f>
        <v>#DIV/0!</v>
      </c>
      <c r="N24" s="29"/>
    </row>
    <row r="25" spans="1:16" ht="33" customHeight="1" x14ac:dyDescent="0.3">
      <c r="A25" s="115"/>
      <c r="B25" s="46"/>
      <c r="C25" s="49"/>
      <c r="D25" s="49"/>
      <c r="E25" s="33"/>
      <c r="F25" s="33"/>
      <c r="G25" s="50"/>
      <c r="H25" s="50"/>
      <c r="I25" s="33">
        <f t="shared" si="2"/>
        <v>0</v>
      </c>
      <c r="J25" s="20"/>
      <c r="K25" s="33">
        <f t="shared" si="3"/>
        <v>0</v>
      </c>
      <c r="L25" s="11">
        <f t="shared" si="4"/>
        <v>0</v>
      </c>
      <c r="M25" s="26" t="e">
        <f t="shared" ref="M25:M31" si="5">IF(ABS(K25-J10)&gt;$K$17,((K25-J10))/$J$17,((K25-J10))/$J$17)</f>
        <v>#DIV/0!</v>
      </c>
      <c r="N25" s="29"/>
    </row>
    <row r="26" spans="1:16" ht="33" customHeight="1" x14ac:dyDescent="0.3">
      <c r="A26" s="115"/>
      <c r="B26" s="46"/>
      <c r="C26" s="49"/>
      <c r="D26" s="49"/>
      <c r="E26" s="33"/>
      <c r="F26" s="33"/>
      <c r="G26" s="50"/>
      <c r="H26" s="50"/>
      <c r="I26" s="33">
        <f t="shared" si="2"/>
        <v>0</v>
      </c>
      <c r="J26" s="20"/>
      <c r="K26" s="33">
        <f t="shared" si="3"/>
        <v>0</v>
      </c>
      <c r="L26" s="11">
        <f t="shared" si="4"/>
        <v>0</v>
      </c>
      <c r="M26" s="26" t="e">
        <f t="shared" si="5"/>
        <v>#DIV/0!</v>
      </c>
      <c r="N26" s="29"/>
    </row>
    <row r="27" spans="1:16" ht="33" customHeight="1" x14ac:dyDescent="0.3">
      <c r="A27" s="115"/>
      <c r="B27" s="46"/>
      <c r="C27" s="49"/>
      <c r="D27" s="49"/>
      <c r="E27" s="33"/>
      <c r="F27" s="33"/>
      <c r="G27" s="50"/>
      <c r="H27" s="50"/>
      <c r="I27" s="33">
        <f>H27*F27</f>
        <v>0</v>
      </c>
      <c r="J27" s="20"/>
      <c r="K27" s="33">
        <f t="shared" si="3"/>
        <v>0</v>
      </c>
      <c r="L27" s="11">
        <f t="shared" si="4"/>
        <v>0</v>
      </c>
      <c r="M27" s="26" t="e">
        <f t="shared" si="5"/>
        <v>#DIV/0!</v>
      </c>
      <c r="N27" s="29"/>
    </row>
    <row r="28" spans="1:16" ht="33" customHeight="1" x14ac:dyDescent="0.3">
      <c r="A28" s="115"/>
      <c r="B28" s="46"/>
      <c r="C28" s="49"/>
      <c r="D28" s="49"/>
      <c r="E28" s="33"/>
      <c r="F28" s="33"/>
      <c r="G28" s="50"/>
      <c r="H28" s="50"/>
      <c r="I28" s="33">
        <f t="shared" si="2"/>
        <v>0</v>
      </c>
      <c r="J28" s="20"/>
      <c r="K28" s="33">
        <f t="shared" si="3"/>
        <v>0</v>
      </c>
      <c r="L28" s="11">
        <f t="shared" si="4"/>
        <v>0</v>
      </c>
      <c r="M28" s="26" t="e">
        <f t="shared" si="5"/>
        <v>#DIV/0!</v>
      </c>
      <c r="N28" s="29"/>
    </row>
    <row r="29" spans="1:16" ht="33" customHeight="1" x14ac:dyDescent="0.3">
      <c r="A29" s="115"/>
      <c r="B29" s="46"/>
      <c r="C29" s="49"/>
      <c r="D29" s="49"/>
      <c r="E29" s="33"/>
      <c r="F29" s="33"/>
      <c r="G29" s="50"/>
      <c r="H29" s="50"/>
      <c r="I29" s="33">
        <f t="shared" si="2"/>
        <v>0</v>
      </c>
      <c r="J29" s="20"/>
      <c r="K29" s="33">
        <f t="shared" si="3"/>
        <v>0</v>
      </c>
      <c r="L29" s="11">
        <f t="shared" si="4"/>
        <v>0</v>
      </c>
      <c r="M29" s="26" t="e">
        <f t="shared" si="5"/>
        <v>#DIV/0!</v>
      </c>
      <c r="N29" s="29"/>
    </row>
    <row r="30" spans="1:16" ht="33" customHeight="1" x14ac:dyDescent="0.3">
      <c r="A30" s="115"/>
      <c r="B30" s="46"/>
      <c r="C30" s="49"/>
      <c r="D30" s="49"/>
      <c r="E30" s="33"/>
      <c r="F30" s="33"/>
      <c r="G30" s="50"/>
      <c r="H30" s="50"/>
      <c r="I30" s="33">
        <f t="shared" si="2"/>
        <v>0</v>
      </c>
      <c r="J30" s="20"/>
      <c r="K30" s="33">
        <f t="shared" si="3"/>
        <v>0</v>
      </c>
      <c r="L30" s="11">
        <f t="shared" si="4"/>
        <v>0</v>
      </c>
      <c r="M30" s="26" t="e">
        <f t="shared" si="5"/>
        <v>#DIV/0!</v>
      </c>
      <c r="N30" s="29"/>
    </row>
    <row r="31" spans="1:16" ht="33" customHeight="1" x14ac:dyDescent="0.3">
      <c r="A31" s="115"/>
      <c r="B31" s="46"/>
      <c r="C31" s="49"/>
      <c r="D31" s="49"/>
      <c r="E31" s="33"/>
      <c r="F31" s="33"/>
      <c r="G31" s="50"/>
      <c r="H31" s="50"/>
      <c r="I31" s="33">
        <f t="shared" si="2"/>
        <v>0</v>
      </c>
      <c r="J31" s="20"/>
      <c r="K31" s="33">
        <f t="shared" si="3"/>
        <v>0</v>
      </c>
      <c r="L31" s="11">
        <f>K31-J16</f>
        <v>0</v>
      </c>
      <c r="M31" s="26" t="e">
        <f t="shared" si="5"/>
        <v>#DIV/0!</v>
      </c>
      <c r="N31" s="29"/>
    </row>
    <row r="32" spans="1:16" ht="27.75" customHeight="1" x14ac:dyDescent="0.3">
      <c r="A32" s="116" t="s">
        <v>21</v>
      </c>
      <c r="B32" s="117"/>
      <c r="C32" s="117"/>
      <c r="D32" s="117"/>
      <c r="E32" s="117"/>
      <c r="F32" s="117"/>
      <c r="G32" s="117"/>
      <c r="H32" s="117"/>
      <c r="I32" s="117"/>
      <c r="J32" s="21">
        <f>SUMIF(C23:C31,"=COSTO DI GESTIONE",J23:J31)</f>
        <v>0</v>
      </c>
      <c r="K32" s="21">
        <f>SUMIF(D23:D31,"=COSTO DI GESTIONE",K23:K31)</f>
        <v>0</v>
      </c>
      <c r="L32" s="21">
        <f>SUMIF(D23:D31,"=COSTO DI GESTIONE",L23:L31)</f>
        <v>0</v>
      </c>
      <c r="M32" s="27" t="e">
        <f>L32/J17</f>
        <v>#DIV/0!</v>
      </c>
      <c r="N32" s="21"/>
    </row>
    <row r="33" spans="1:14" ht="27.75" customHeight="1" x14ac:dyDescent="0.3">
      <c r="A33" s="116" t="s">
        <v>22</v>
      </c>
      <c r="B33" s="117"/>
      <c r="C33" s="117"/>
      <c r="D33" s="117"/>
      <c r="E33" s="117"/>
      <c r="F33" s="117"/>
      <c r="G33" s="117"/>
      <c r="H33" s="117"/>
      <c r="I33" s="117"/>
      <c r="J33" s="21">
        <f>SUMIF(C23:C31,"=COSTO DI investimento",J23:J31)</f>
        <v>0</v>
      </c>
      <c r="K33" s="21">
        <f>SUMIF(D23:D31,"=COSTO DI INVESTIMENTO",K23:K31)</f>
        <v>0</v>
      </c>
      <c r="L33" s="21">
        <f>SUMIF(D23:D31,"=COSTO DI INVESTIMENTO",L23:L31)</f>
        <v>0</v>
      </c>
      <c r="M33" s="27" t="e">
        <f>L33/J18</f>
        <v>#DIV/0!</v>
      </c>
      <c r="N33" s="21"/>
    </row>
    <row r="34" spans="1:14" ht="27.75" customHeight="1" thickBot="1" x14ac:dyDescent="0.35">
      <c r="A34" s="118" t="s">
        <v>17</v>
      </c>
      <c r="B34" s="119"/>
      <c r="C34" s="119"/>
      <c r="D34" s="119"/>
      <c r="E34" s="119"/>
      <c r="F34" s="119"/>
      <c r="G34" s="119"/>
      <c r="H34" s="119"/>
      <c r="I34" s="22">
        <f>K32+K33</f>
        <v>0</v>
      </c>
      <c r="J34" s="22">
        <f>J32+J33</f>
        <v>0</v>
      </c>
      <c r="K34" s="31">
        <f>K32+K33</f>
        <v>0</v>
      </c>
      <c r="L34" s="31">
        <f>L32+L33</f>
        <v>0</v>
      </c>
      <c r="M34" s="31"/>
      <c r="N34" s="31"/>
    </row>
    <row r="35" spans="1:14" ht="54.75" customHeight="1" thickBot="1" x14ac:dyDescent="0.35">
      <c r="A35" s="34"/>
      <c r="B35" s="39"/>
      <c r="C35" s="42"/>
      <c r="D35" s="34"/>
      <c r="E35" s="34"/>
      <c r="F35" s="34"/>
      <c r="G35" s="34"/>
      <c r="H35" s="34"/>
      <c r="I35" s="34"/>
      <c r="J35" s="34"/>
      <c r="K35" s="44">
        <f>K34-J19</f>
        <v>0</v>
      </c>
      <c r="L35" s="44">
        <f>L34</f>
        <v>0</v>
      </c>
      <c r="M35" s="34"/>
      <c r="N35" s="34"/>
    </row>
    <row r="36" spans="1:14" ht="43.8" thickBot="1" x14ac:dyDescent="0.35">
      <c r="A36" s="107" t="s">
        <v>71</v>
      </c>
      <c r="B36" s="108"/>
      <c r="C36" s="108"/>
      <c r="D36" s="108"/>
      <c r="E36" s="108"/>
      <c r="F36" s="109"/>
      <c r="G36" s="23"/>
      <c r="H36" s="23"/>
      <c r="I36" s="23"/>
      <c r="J36" s="23"/>
      <c r="K36" s="43" t="s">
        <v>51</v>
      </c>
      <c r="L36" s="43" t="s">
        <v>50</v>
      </c>
      <c r="M36" s="23"/>
      <c r="N36" s="23"/>
    </row>
    <row r="37" spans="1:14" ht="12.75" customHeight="1" thickBot="1" x14ac:dyDescent="0.35">
      <c r="A37" s="88"/>
      <c r="B37" s="87"/>
      <c r="C37" s="87"/>
      <c r="D37" s="87"/>
      <c r="E37" s="87"/>
      <c r="F37" s="87"/>
      <c r="G37" s="23"/>
      <c r="H37" s="23"/>
      <c r="I37" s="23"/>
      <c r="J37" s="23"/>
      <c r="K37" s="23"/>
      <c r="L37" s="23"/>
      <c r="M37" s="23"/>
      <c r="N37" s="23"/>
    </row>
    <row r="38" spans="1:14" ht="25.5" customHeight="1" thickBot="1" x14ac:dyDescent="0.35">
      <c r="A38" s="132" t="s">
        <v>67</v>
      </c>
      <c r="B38" s="133"/>
      <c r="C38" s="133"/>
      <c r="D38" s="134"/>
      <c r="E38" s="135">
        <f>K32</f>
        <v>0</v>
      </c>
      <c r="F38" s="136"/>
    </row>
    <row r="39" spans="1:14" ht="30" customHeight="1" x14ac:dyDescent="0.3">
      <c r="A39" s="70" t="s">
        <v>66</v>
      </c>
      <c r="B39" s="60" t="s">
        <v>38</v>
      </c>
      <c r="C39" s="61" t="s">
        <v>27</v>
      </c>
      <c r="D39" s="63" t="s">
        <v>62</v>
      </c>
      <c r="E39" s="137" t="s">
        <v>69</v>
      </c>
      <c r="F39" s="138"/>
      <c r="K39" s="56"/>
      <c r="L39" s="56"/>
    </row>
    <row r="40" spans="1:14" ht="14.4" x14ac:dyDescent="0.3">
      <c r="A40" s="71" t="s">
        <v>64</v>
      </c>
      <c r="B40" s="19">
        <f>SUMIFS(J8:J16,C8:C16,"assunzioni di personale",D8:D16,"costo di gestione")</f>
        <v>0</v>
      </c>
      <c r="C40" s="19">
        <f>SUMIFS(K23:K31,C23:C31,"assunzioni di personale",D23:D31,"costo di gestione")</f>
        <v>0</v>
      </c>
      <c r="D40" s="19">
        <f>C40-B40</f>
        <v>0</v>
      </c>
      <c r="E40" s="139" t="e">
        <f>C40/$E$38</f>
        <v>#DIV/0!</v>
      </c>
      <c r="F40" s="140"/>
      <c r="K40" s="56"/>
      <c r="L40" s="56"/>
    </row>
    <row r="41" spans="1:14" ht="15" thickBot="1" x14ac:dyDescent="0.35">
      <c r="A41" s="72" t="s">
        <v>0</v>
      </c>
      <c r="B41" s="73">
        <f>SUMIFS(J8:J16,C8:C16,"Acquisizione di esperti esterni",D8:D16,"costo di gestione")</f>
        <v>0</v>
      </c>
      <c r="C41" s="73">
        <f>SUMIFS(K23:K31,C23:C31,"Acquisizione di esperti esterni",D23:D31,"costo di gestione")</f>
        <v>0</v>
      </c>
      <c r="D41" s="74">
        <f>C41-B41</f>
        <v>0</v>
      </c>
      <c r="E41" s="139" t="e">
        <f>C41/$E$38</f>
        <v>#DIV/0!</v>
      </c>
      <c r="F41" s="140"/>
      <c r="K41" s="56"/>
      <c r="L41" s="56"/>
    </row>
    <row r="42" spans="1:14" ht="15" thickBot="1" x14ac:dyDescent="0.35">
      <c r="B42" s="12"/>
      <c r="C42" s="12"/>
      <c r="D42" s="59"/>
      <c r="E42" s="58"/>
      <c r="K42" s="56"/>
      <c r="L42" s="56"/>
    </row>
    <row r="43" spans="1:14" ht="15" thickBot="1" x14ac:dyDescent="0.35">
      <c r="A43" s="132" t="s">
        <v>68</v>
      </c>
      <c r="B43" s="133"/>
      <c r="C43" s="133"/>
      <c r="D43" s="134"/>
      <c r="E43" s="143">
        <f>K33</f>
        <v>0</v>
      </c>
      <c r="F43" s="144"/>
      <c r="K43" s="56"/>
      <c r="L43" s="56"/>
    </row>
    <row r="44" spans="1:14" ht="28.8" x14ac:dyDescent="0.3">
      <c r="A44" s="70" t="s">
        <v>65</v>
      </c>
      <c r="B44" s="60" t="s">
        <v>38</v>
      </c>
      <c r="C44" s="61" t="s">
        <v>27</v>
      </c>
      <c r="D44" s="63" t="s">
        <v>62</v>
      </c>
      <c r="E44" s="8" t="s">
        <v>70</v>
      </c>
      <c r="F44" s="89" t="s">
        <v>61</v>
      </c>
      <c r="K44" s="56"/>
      <c r="L44" s="56"/>
    </row>
    <row r="45" spans="1:14" ht="14.4" x14ac:dyDescent="0.3">
      <c r="A45" s="71" t="s">
        <v>64</v>
      </c>
      <c r="B45" s="19">
        <f>SUMIFS(J8:J16,C8:C16,"assunzioni di personale",D8:D16,"costo di investimento")</f>
        <v>0</v>
      </c>
      <c r="C45" s="19">
        <f>SUMIFS(K23:K31,C23:C31,"assunzioni di personale",D23:D31,"costo di investimento")</f>
        <v>0</v>
      </c>
      <c r="D45" s="19">
        <f>C45-B45</f>
        <v>0</v>
      </c>
      <c r="E45" s="62" t="e">
        <f>C45/$E$43</f>
        <v>#DIV/0!</v>
      </c>
      <c r="F45" s="75" t="e">
        <f>IF(E45&lt;=10%,"OK","Alert")</f>
        <v>#DIV/0!</v>
      </c>
      <c r="K45" s="56"/>
      <c r="L45" s="56"/>
    </row>
    <row r="46" spans="1:14" ht="41.25" customHeight="1" thickBot="1" x14ac:dyDescent="0.35">
      <c r="A46" s="72" t="s">
        <v>0</v>
      </c>
      <c r="B46" s="73">
        <f>SUMIFS(J8:J16,C8:C16,"Acquisizione di esperti esterni",D8:D16,"costo di investimento")</f>
        <v>0</v>
      </c>
      <c r="C46" s="73">
        <f>SUMIFS(K23:K31,C23:C31,"Acquisizione di esperti esterni",D23:D31,"costo di investimento")</f>
        <v>0</v>
      </c>
      <c r="D46" s="74">
        <f>C46-B46</f>
        <v>0</v>
      </c>
      <c r="E46" s="104" t="e">
        <f>C46/$E$43</f>
        <v>#DIV/0!</v>
      </c>
      <c r="F46" s="76" t="e">
        <f>IF(E46&lt;=10%,"OK","Alert")</f>
        <v>#DIV/0!</v>
      </c>
      <c r="K46" s="56"/>
      <c r="L46" s="56"/>
    </row>
    <row r="47" spans="1:14" ht="41.25" customHeight="1" x14ac:dyDescent="0.3">
      <c r="A47" s="145" t="s">
        <v>74</v>
      </c>
      <c r="B47" s="145"/>
      <c r="C47" s="57"/>
      <c r="D47" s="59"/>
      <c r="E47" s="58"/>
      <c r="F47" s="90"/>
      <c r="K47" s="56"/>
      <c r="L47" s="56"/>
    </row>
    <row r="48" spans="1:14" ht="30.75" customHeight="1" thickBot="1" x14ac:dyDescent="0.35">
      <c r="A48" s="36"/>
      <c r="B48" s="57"/>
      <c r="C48" s="57"/>
      <c r="D48" s="59"/>
      <c r="E48" s="58"/>
      <c r="F48" s="23"/>
      <c r="G48" s="23"/>
      <c r="H48" s="23"/>
      <c r="I48" s="23"/>
      <c r="J48" s="23"/>
      <c r="K48" s="56"/>
      <c r="L48" s="56"/>
      <c r="M48" s="23"/>
      <c r="N48" s="23"/>
    </row>
    <row r="49" spans="1:14" ht="15" thickBot="1" x14ac:dyDescent="0.35">
      <c r="A49" s="146" t="s">
        <v>72</v>
      </c>
      <c r="B49" s="147"/>
      <c r="C49" s="147"/>
      <c r="D49" s="147"/>
      <c r="E49" s="148"/>
      <c r="F49" s="23"/>
      <c r="G49" s="23"/>
      <c r="H49" s="23"/>
      <c r="I49" s="23"/>
      <c r="J49" s="23"/>
      <c r="K49" s="56"/>
      <c r="L49" s="56"/>
      <c r="M49" s="23"/>
      <c r="N49" s="23"/>
    </row>
    <row r="50" spans="1:14" ht="12.75" customHeight="1" thickBot="1" x14ac:dyDescent="0.35">
      <c r="A50" s="36"/>
      <c r="B50" s="57"/>
      <c r="C50" s="57"/>
      <c r="D50" s="59"/>
      <c r="E50" s="58"/>
      <c r="F50" s="23"/>
      <c r="G50" s="23"/>
      <c r="H50" s="23"/>
      <c r="I50" s="23"/>
      <c r="J50" s="23"/>
      <c r="K50" s="56"/>
      <c r="L50" s="56"/>
      <c r="M50" s="23"/>
      <c r="N50" s="23"/>
    </row>
    <row r="51" spans="1:14" ht="14.4" x14ac:dyDescent="0.3">
      <c r="A51" s="149" t="s">
        <v>58</v>
      </c>
      <c r="B51" s="151" t="s">
        <v>59</v>
      </c>
      <c r="C51" s="151" t="s">
        <v>60</v>
      </c>
      <c r="D51" s="151" t="s">
        <v>62</v>
      </c>
      <c r="E51" s="153" t="s">
        <v>63</v>
      </c>
      <c r="F51" s="23"/>
      <c r="G51" s="23"/>
      <c r="H51" s="23"/>
      <c r="I51" s="23"/>
      <c r="J51" s="23"/>
      <c r="K51" s="56"/>
      <c r="L51" s="56"/>
      <c r="M51" s="23"/>
      <c r="N51" s="23"/>
    </row>
    <row r="52" spans="1:14" ht="30.75" customHeight="1" thickBot="1" x14ac:dyDescent="0.35">
      <c r="A52" s="150"/>
      <c r="B52" s="152"/>
      <c r="C52" s="152"/>
      <c r="D52" s="152"/>
      <c r="E52" s="154"/>
      <c r="F52" s="23"/>
      <c r="G52" s="23"/>
      <c r="H52" s="23"/>
      <c r="I52" s="23"/>
      <c r="J52" s="23"/>
      <c r="K52" s="56"/>
      <c r="L52" s="56"/>
      <c r="M52" s="23"/>
      <c r="N52" s="23"/>
    </row>
    <row r="53" spans="1:14" ht="14.4" x14ac:dyDescent="0.3">
      <c r="A53" s="77" t="s">
        <v>53</v>
      </c>
      <c r="B53" s="64">
        <f>J17</f>
        <v>0</v>
      </c>
      <c r="C53" s="65">
        <f>K32</f>
        <v>0</v>
      </c>
      <c r="D53" s="66">
        <f>C53-B53</f>
        <v>0</v>
      </c>
      <c r="E53" s="78" t="e">
        <f>D53/B53</f>
        <v>#DIV/0!</v>
      </c>
      <c r="F53" s="23"/>
      <c r="G53" s="23"/>
      <c r="H53" s="23"/>
      <c r="I53" s="23"/>
      <c r="J53" s="23"/>
      <c r="K53" s="56"/>
      <c r="L53" s="56"/>
      <c r="M53" s="23"/>
      <c r="N53" s="23"/>
    </row>
    <row r="54" spans="1:14" ht="15" thickBot="1" x14ac:dyDescent="0.35">
      <c r="A54" s="79" t="s">
        <v>54</v>
      </c>
      <c r="B54" s="73">
        <f>J18</f>
        <v>0</v>
      </c>
      <c r="C54" s="80">
        <f>K33</f>
        <v>0</v>
      </c>
      <c r="D54" s="81">
        <f>C54-B54</f>
        <v>0</v>
      </c>
      <c r="E54" s="82" t="e">
        <f>D54/B54</f>
        <v>#DIV/0!</v>
      </c>
      <c r="F54" s="23"/>
      <c r="G54" s="23"/>
      <c r="H54" s="23"/>
      <c r="I54" s="23"/>
      <c r="J54" s="23"/>
      <c r="K54" s="56"/>
      <c r="L54" s="56"/>
      <c r="M54" s="23"/>
      <c r="N54" s="23"/>
    </row>
    <row r="55" spans="1:14" ht="15" thickBot="1" x14ac:dyDescent="0.35">
      <c r="A55" s="23"/>
      <c r="B55" s="37"/>
      <c r="C55" s="40"/>
      <c r="D55" s="23"/>
      <c r="E55" s="23"/>
      <c r="F55" s="23"/>
      <c r="G55" s="23"/>
      <c r="H55" s="23"/>
      <c r="I55" s="23"/>
      <c r="J55" s="23"/>
      <c r="K55" s="56"/>
      <c r="L55" s="56"/>
      <c r="M55" s="23"/>
      <c r="N55" s="23"/>
    </row>
    <row r="56" spans="1:14" ht="33" customHeight="1" thickBot="1" x14ac:dyDescent="0.35">
      <c r="A56" s="141" t="s">
        <v>55</v>
      </c>
      <c r="B56" s="142"/>
      <c r="C56" s="68" t="s">
        <v>62</v>
      </c>
      <c r="D56" s="69" t="s">
        <v>61</v>
      </c>
      <c r="E56" s="23"/>
      <c r="F56" s="23"/>
      <c r="G56" s="23"/>
      <c r="H56" s="23"/>
      <c r="I56" s="23"/>
      <c r="J56" s="23"/>
      <c r="K56" s="56"/>
      <c r="L56" s="56"/>
      <c r="M56" s="23"/>
      <c r="N56" s="23"/>
    </row>
    <row r="57" spans="1:14" ht="14.4" x14ac:dyDescent="0.3">
      <c r="A57" s="85" t="s">
        <v>56</v>
      </c>
      <c r="B57" s="66">
        <v>180000</v>
      </c>
      <c r="C57" s="67">
        <f>C53-B57</f>
        <v>-180000</v>
      </c>
      <c r="D57" s="83" t="str">
        <f>IF(C53&lt;=B57,"OK","Alert")</f>
        <v>OK</v>
      </c>
      <c r="E57" s="23"/>
      <c r="F57" s="23"/>
      <c r="G57" s="23"/>
      <c r="H57" s="23"/>
      <c r="I57" s="23"/>
      <c r="J57" s="23"/>
      <c r="K57" s="56"/>
      <c r="L57" s="56"/>
      <c r="M57" s="23"/>
      <c r="N57" s="23"/>
    </row>
    <row r="58" spans="1:14" ht="27.75" customHeight="1" thickBot="1" x14ac:dyDescent="0.35">
      <c r="A58" s="86" t="s">
        <v>57</v>
      </c>
      <c r="B58" s="84">
        <v>910000</v>
      </c>
      <c r="C58" s="81">
        <f>C54-B58</f>
        <v>-910000</v>
      </c>
      <c r="D58" s="76" t="str">
        <f>IF(C54&lt;=B58,"OK",C54-B58)</f>
        <v>OK</v>
      </c>
      <c r="E58" s="23"/>
      <c r="F58" s="55"/>
      <c r="G58" s="55"/>
      <c r="H58" s="55"/>
      <c r="I58" s="55"/>
      <c r="J58" s="55"/>
      <c r="K58" s="55"/>
      <c r="L58" s="55"/>
      <c r="M58" s="55"/>
      <c r="N58" s="55"/>
    </row>
    <row r="59" spans="1:14" ht="27.75" customHeight="1" x14ac:dyDescent="0.3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</row>
    <row r="60" spans="1:14" ht="27.75" customHeight="1" x14ac:dyDescent="0.3">
      <c r="A60" s="47" t="s">
        <v>84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</row>
    <row r="61" spans="1:14" ht="27.75" customHeight="1" x14ac:dyDescent="0.3">
      <c r="A61" s="48" t="s">
        <v>35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</row>
    <row r="62" spans="1:14" ht="27.75" customHeight="1" x14ac:dyDescent="0.3">
      <c r="A62" s="18" t="s">
        <v>36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</row>
    <row r="63" spans="1:14" ht="27.75" customHeight="1" x14ac:dyDescent="0.3">
      <c r="A63" s="2" t="s">
        <v>37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</row>
    <row r="64" spans="1:14" ht="27.75" customHeight="1" x14ac:dyDescent="0.3">
      <c r="A64" s="2" t="s">
        <v>42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</row>
    <row r="65" spans="1:14" ht="27.75" customHeight="1" x14ac:dyDescent="0.3">
      <c r="A65" s="2" t="s">
        <v>43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</row>
    <row r="66" spans="1:14" ht="27.75" customHeight="1" x14ac:dyDescent="0.3">
      <c r="A66" s="2" t="s">
        <v>44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</row>
    <row r="67" spans="1:14" ht="27.75" customHeight="1" x14ac:dyDescent="0.3">
      <c r="A67" s="2" t="s">
        <v>45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</row>
    <row r="68" spans="1:14" ht="27.75" customHeight="1" x14ac:dyDescent="0.3">
      <c r="A68" s="2" t="s">
        <v>46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</row>
    <row r="69" spans="1:14" ht="27.75" customHeight="1" x14ac:dyDescent="0.3">
      <c r="A69" s="2" t="s">
        <v>47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</row>
    <row r="70" spans="1:14" ht="27.75" customHeight="1" x14ac:dyDescent="0.3">
      <c r="A70" s="2" t="s">
        <v>41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4" ht="27.75" customHeight="1" x14ac:dyDescent="0.3">
      <c r="A71" s="2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</row>
    <row r="72" spans="1:14" ht="27.75" customHeight="1" x14ac:dyDescent="0.3">
      <c r="A72" s="2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</row>
    <row r="73" spans="1:14" ht="27.75" customHeight="1" x14ac:dyDescent="0.3">
      <c r="A73" s="2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</row>
    <row r="74" spans="1:14" ht="27.75" customHeight="1" x14ac:dyDescent="0.3">
      <c r="J74" s="35"/>
    </row>
    <row r="75" spans="1:14" ht="27.75" customHeight="1" x14ac:dyDescent="0.3">
      <c r="J75" s="35"/>
    </row>
  </sheetData>
  <dataConsolidate/>
  <mergeCells count="29">
    <mergeCell ref="B59:N73"/>
    <mergeCell ref="A47:B47"/>
    <mergeCell ref="A49:E49"/>
    <mergeCell ref="A51:A52"/>
    <mergeCell ref="B51:B52"/>
    <mergeCell ref="C51:C52"/>
    <mergeCell ref="D51:D52"/>
    <mergeCell ref="E51:E52"/>
    <mergeCell ref="A38:D38"/>
    <mergeCell ref="E38:F38"/>
    <mergeCell ref="E39:F39"/>
    <mergeCell ref="E40:F40"/>
    <mergeCell ref="A56:B56"/>
    <mergeCell ref="E41:F41"/>
    <mergeCell ref="A43:D43"/>
    <mergeCell ref="E43:F43"/>
    <mergeCell ref="L1:N20"/>
    <mergeCell ref="A8:A16"/>
    <mergeCell ref="A17:H17"/>
    <mergeCell ref="A18:H18"/>
    <mergeCell ref="A19:G19"/>
    <mergeCell ref="A1:K1"/>
    <mergeCell ref="A6:K6"/>
    <mergeCell ref="A36:F36"/>
    <mergeCell ref="A21:N21"/>
    <mergeCell ref="A23:A31"/>
    <mergeCell ref="A32:I32"/>
    <mergeCell ref="A33:I33"/>
    <mergeCell ref="A34:H34"/>
  </mergeCells>
  <conditionalFormatting sqref="D54">
    <cfRule type="cellIs" dxfId="17" priority="6" operator="lessThan">
      <formula>0</formula>
    </cfRule>
  </conditionalFormatting>
  <conditionalFormatting sqref="D57:D58">
    <cfRule type="containsText" dxfId="16" priority="1" operator="containsText" text="Alert">
      <formula>NOT(ISERROR(SEARCH("Alert",D57)))</formula>
    </cfRule>
    <cfRule type="cellIs" dxfId="15" priority="2" operator="equal">
      <formula>"""Alert"""</formula>
    </cfRule>
  </conditionalFormatting>
  <conditionalFormatting sqref="F45">
    <cfRule type="containsText" dxfId="14" priority="4" operator="containsText" text="Alert">
      <formula>NOT(ISERROR(SEARCH("Alert",F45)))</formula>
    </cfRule>
  </conditionalFormatting>
  <conditionalFormatting sqref="F45:F47">
    <cfRule type="cellIs" dxfId="13" priority="5" operator="equal">
      <formula>"""Alert"""</formula>
    </cfRule>
  </conditionalFormatting>
  <conditionalFormatting sqref="F46:F47">
    <cfRule type="cellIs" dxfId="12" priority="3" operator="equal">
      <formula>"Alert"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landscape" r:id="rId1"/>
  <headerFooter>
    <oddHeader>&amp;L
&amp;G&amp;C&amp;G&amp;R&amp;G</oddHeader>
    <oddFooter>Pagina &amp;P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554D6F7-AA18-403E-A03C-2BC14F87E820}">
          <x14:formula1>
            <xm:f>Lista!$F$2:$F$7</xm:f>
          </x14:formula1>
          <xm:sqref>E24:E29</xm:sqref>
        </x14:dataValidation>
        <x14:dataValidation type="list" allowBlank="1" showInputMessage="1" showErrorMessage="1" xr:uid="{71D4E2EE-01FB-42D2-A9B0-DF50DB38F99F}">
          <x14:formula1>
            <xm:f>Lista!$D$1:$D$20</xm:f>
          </x14:formula1>
          <xm:sqref>C8:C16 C23:C31</xm:sqref>
        </x14:dataValidation>
        <x14:dataValidation type="list" allowBlank="1" showInputMessage="1" showErrorMessage="1" xr:uid="{A700DB41-0B48-4853-93CC-139DEBAB85AF}">
          <x14:formula1>
            <xm:f>Lista!$E$2:$E$3</xm:f>
          </x14:formula1>
          <xm:sqref>D8:D16 D23:D31</xm:sqref>
        </x14:dataValidation>
        <x14:dataValidation type="list" allowBlank="1" showInputMessage="1" showErrorMessage="1" xr:uid="{7FAB7E3B-3EB4-4EB2-B790-A0C863F12C9E}">
          <x14:formula1>
            <xm:f>Lista!$B$2:$B$4</xm:f>
          </x14:formula1>
          <xm:sqref>A8 A23:A31</xm:sqref>
        </x14:dataValidation>
        <x14:dataValidation type="list" allowBlank="1" showInputMessage="1" showErrorMessage="1" xr:uid="{9E473EF0-73C0-45EC-8366-DB7687B06040}">
          <x14:formula1>
            <xm:f>Lista!$C$2:$C$5</xm:f>
          </x14:formula1>
          <xm:sqref>B8:B16 B23:B31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BD4F-D317-4542-BE0B-C3B62CD1E9AF}">
  <sheetPr>
    <pageSetUpPr fitToPage="1"/>
  </sheetPr>
  <dimension ref="A1:P75"/>
  <sheetViews>
    <sheetView topLeftCell="A64" zoomScale="77" zoomScaleNormal="77" zoomScaleSheetLayoutView="80" workbookViewId="0">
      <selection activeCell="B31" sqref="B31"/>
    </sheetView>
  </sheetViews>
  <sheetFormatPr defaultColWidth="9.21875" defaultRowHeight="27.75" customHeight="1" x14ac:dyDescent="0.3"/>
  <cols>
    <col min="1" max="1" width="39.44140625" style="12" customWidth="1"/>
    <col min="2" max="2" width="31.21875" style="36" customWidth="1"/>
    <col min="3" max="3" width="27.5546875" style="10" customWidth="1"/>
    <col min="4" max="4" width="25.21875" style="12" customWidth="1"/>
    <col min="5" max="5" width="28.21875" style="12" customWidth="1"/>
    <col min="6" max="6" width="20.5546875" style="12" customWidth="1"/>
    <col min="7" max="7" width="42.5546875" style="12" customWidth="1"/>
    <col min="8" max="8" width="22.21875" style="12" customWidth="1"/>
    <col min="9" max="9" width="22.44140625" style="12" customWidth="1"/>
    <col min="10" max="10" width="32.5546875" style="12" customWidth="1"/>
    <col min="11" max="11" width="26.77734375" style="12" customWidth="1"/>
    <col min="12" max="12" width="20.5546875" style="12" customWidth="1"/>
    <col min="13" max="13" width="21" style="12" customWidth="1"/>
    <col min="14" max="14" width="42.21875" style="12" customWidth="1"/>
    <col min="15" max="15" width="52.21875" style="12" customWidth="1"/>
    <col min="16" max="16384" width="9.21875" style="12"/>
  </cols>
  <sheetData>
    <row r="1" spans="1:16" s="1" customFormat="1" ht="27.75" customHeight="1" x14ac:dyDescent="0.3">
      <c r="A1" s="128" t="s">
        <v>23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0"/>
      <c r="M1" s="120"/>
      <c r="N1" s="120"/>
    </row>
    <row r="2" spans="1:16" s="1" customFormat="1" ht="14.4" x14ac:dyDescent="0.3">
      <c r="A2" s="28" t="s">
        <v>14</v>
      </c>
      <c r="B2" s="36"/>
      <c r="C2" s="36"/>
      <c r="D2" s="12"/>
      <c r="E2" s="12"/>
      <c r="F2" s="12"/>
      <c r="G2" s="12"/>
      <c r="H2" s="12"/>
      <c r="I2" s="12"/>
      <c r="J2" s="12"/>
      <c r="K2" s="12"/>
      <c r="L2" s="120"/>
      <c r="M2" s="120"/>
      <c r="N2" s="120"/>
    </row>
    <row r="3" spans="1:16" s="1" customFormat="1" ht="14.4" x14ac:dyDescent="0.3">
      <c r="A3" s="1" t="s">
        <v>15</v>
      </c>
      <c r="B3" s="36"/>
      <c r="C3" s="36"/>
      <c r="D3" s="12"/>
      <c r="E3" s="12"/>
      <c r="F3" s="12"/>
      <c r="G3" s="12"/>
      <c r="H3" s="12"/>
      <c r="I3" s="12"/>
      <c r="J3" s="12"/>
      <c r="K3" s="12"/>
      <c r="L3" s="120"/>
      <c r="M3" s="120"/>
      <c r="N3" s="120"/>
    </row>
    <row r="4" spans="1:16" s="1" customFormat="1" ht="14.4" x14ac:dyDescent="0.3">
      <c r="A4" s="28" t="s">
        <v>16</v>
      </c>
      <c r="B4" s="36"/>
      <c r="C4" s="36"/>
      <c r="D4" s="12"/>
      <c r="E4" s="12"/>
      <c r="F4" s="12"/>
      <c r="G4" s="12"/>
      <c r="H4" s="12"/>
      <c r="I4" s="12"/>
      <c r="J4" s="12"/>
      <c r="K4" s="12"/>
      <c r="L4" s="120"/>
      <c r="M4" s="120"/>
      <c r="N4" s="120"/>
    </row>
    <row r="5" spans="1:16" s="1" customFormat="1" ht="14.4" x14ac:dyDescent="0.3">
      <c r="A5" s="28" t="s">
        <v>7</v>
      </c>
      <c r="B5" s="2"/>
      <c r="C5" s="36"/>
      <c r="D5" s="12"/>
      <c r="E5" s="12"/>
      <c r="F5" s="12"/>
      <c r="G5" s="12"/>
      <c r="H5" s="12"/>
      <c r="I5" s="12"/>
      <c r="J5" s="12"/>
      <c r="K5" s="12"/>
      <c r="L5" s="120"/>
      <c r="M5" s="120"/>
      <c r="N5" s="120"/>
    </row>
    <row r="6" spans="1:16" ht="27.75" customHeight="1" thickBot="1" x14ac:dyDescent="0.35">
      <c r="A6" s="130" t="s">
        <v>38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20"/>
      <c r="M6" s="120"/>
      <c r="N6" s="120"/>
    </row>
    <row r="7" spans="1:16" s="8" customFormat="1" ht="27.75" customHeight="1" x14ac:dyDescent="0.3">
      <c r="A7" s="3" t="s">
        <v>8</v>
      </c>
      <c r="B7" s="4" t="s">
        <v>9</v>
      </c>
      <c r="C7" s="4" t="s">
        <v>10</v>
      </c>
      <c r="D7" s="4" t="s">
        <v>20</v>
      </c>
      <c r="E7" s="5" t="s">
        <v>11</v>
      </c>
      <c r="F7" s="4" t="s">
        <v>12</v>
      </c>
      <c r="G7" s="4" t="s">
        <v>13</v>
      </c>
      <c r="H7" s="6" t="s">
        <v>34</v>
      </c>
      <c r="I7" s="6" t="s">
        <v>18</v>
      </c>
      <c r="J7" s="4" t="s">
        <v>25</v>
      </c>
      <c r="K7" s="7">
        <v>0.15</v>
      </c>
      <c r="L7" s="120"/>
      <c r="M7" s="120"/>
      <c r="N7" s="120"/>
      <c r="O7" s="23"/>
      <c r="P7" s="23"/>
    </row>
    <row r="8" spans="1:16" s="23" customFormat="1" ht="31.5" customHeight="1" x14ac:dyDescent="0.3">
      <c r="A8" s="114" t="s">
        <v>75</v>
      </c>
      <c r="B8" s="46" t="s">
        <v>76</v>
      </c>
      <c r="C8" s="49" t="s">
        <v>5</v>
      </c>
      <c r="D8" s="49" t="s">
        <v>4</v>
      </c>
      <c r="E8" s="33">
        <v>760000</v>
      </c>
      <c r="F8" s="50" t="s">
        <v>52</v>
      </c>
      <c r="G8" s="50">
        <v>1</v>
      </c>
      <c r="H8" s="33">
        <f>G8*E8</f>
        <v>760000</v>
      </c>
      <c r="I8" s="9"/>
      <c r="J8" s="33">
        <f>H8+I8</f>
        <v>760000</v>
      </c>
      <c r="K8" s="51"/>
      <c r="L8" s="120"/>
      <c r="M8" s="120"/>
      <c r="N8" s="120"/>
    </row>
    <row r="9" spans="1:16" s="23" customFormat="1" ht="31.5" customHeight="1" x14ac:dyDescent="0.3">
      <c r="A9" s="115"/>
      <c r="B9" s="46" t="s">
        <v>76</v>
      </c>
      <c r="C9" s="49" t="s">
        <v>5</v>
      </c>
      <c r="D9" s="49" t="s">
        <v>4</v>
      </c>
      <c r="E9" s="33">
        <v>25000</v>
      </c>
      <c r="F9" s="50" t="s">
        <v>80</v>
      </c>
      <c r="G9" s="50">
        <v>6</v>
      </c>
      <c r="H9" s="33">
        <f t="shared" ref="H9:H16" si="0">G9*E9</f>
        <v>150000</v>
      </c>
      <c r="I9" s="9"/>
      <c r="J9" s="33">
        <f t="shared" ref="J9:J16" si="1">H9+I9</f>
        <v>150000</v>
      </c>
      <c r="K9" s="52"/>
      <c r="L9" s="120"/>
      <c r="M9" s="120"/>
      <c r="N9" s="120"/>
    </row>
    <row r="10" spans="1:16" s="23" customFormat="1" ht="31.5" customHeight="1" x14ac:dyDescent="0.3">
      <c r="A10" s="115"/>
      <c r="B10" s="46" t="s">
        <v>76</v>
      </c>
      <c r="C10" s="49" t="s">
        <v>2</v>
      </c>
      <c r="D10" s="49" t="s">
        <v>1</v>
      </c>
      <c r="E10" s="33">
        <v>80000</v>
      </c>
      <c r="F10" s="50" t="s">
        <v>52</v>
      </c>
      <c r="G10" s="50">
        <v>1</v>
      </c>
      <c r="H10" s="33">
        <f t="shared" si="0"/>
        <v>80000</v>
      </c>
      <c r="I10" s="9"/>
      <c r="J10" s="33">
        <f t="shared" si="1"/>
        <v>80000</v>
      </c>
      <c r="K10" s="52"/>
      <c r="L10" s="120"/>
      <c r="M10" s="120"/>
      <c r="N10" s="120"/>
    </row>
    <row r="11" spans="1:16" s="23" customFormat="1" ht="31.5" customHeight="1" x14ac:dyDescent="0.3">
      <c r="A11" s="115"/>
      <c r="B11" s="46" t="s">
        <v>76</v>
      </c>
      <c r="C11" s="49" t="s">
        <v>40</v>
      </c>
      <c r="D11" s="49" t="s">
        <v>1</v>
      </c>
      <c r="E11" s="33">
        <v>5000</v>
      </c>
      <c r="F11" s="50" t="s">
        <v>52</v>
      </c>
      <c r="G11" s="50">
        <v>1</v>
      </c>
      <c r="H11" s="33">
        <f t="shared" si="0"/>
        <v>5000</v>
      </c>
      <c r="I11" s="9"/>
      <c r="J11" s="33">
        <f t="shared" si="1"/>
        <v>5000</v>
      </c>
      <c r="K11" s="52"/>
      <c r="L11" s="120"/>
      <c r="M11" s="120"/>
      <c r="N11" s="120"/>
    </row>
    <row r="12" spans="1:16" s="23" customFormat="1" ht="31.5" customHeight="1" x14ac:dyDescent="0.3">
      <c r="A12" s="115"/>
      <c r="B12" s="46" t="s">
        <v>77</v>
      </c>
      <c r="C12" s="49" t="s">
        <v>2</v>
      </c>
      <c r="D12" s="49" t="s">
        <v>1</v>
      </c>
      <c r="E12" s="33">
        <v>35000</v>
      </c>
      <c r="F12" s="50" t="s">
        <v>52</v>
      </c>
      <c r="G12" s="50">
        <v>1</v>
      </c>
      <c r="H12" s="33">
        <f t="shared" si="0"/>
        <v>35000</v>
      </c>
      <c r="I12" s="9"/>
      <c r="J12" s="33">
        <f t="shared" si="1"/>
        <v>35000</v>
      </c>
      <c r="K12" s="52"/>
      <c r="L12" s="120"/>
      <c r="M12" s="120"/>
      <c r="N12" s="120"/>
    </row>
    <row r="13" spans="1:16" s="23" customFormat="1" ht="31.5" customHeight="1" x14ac:dyDescent="0.3">
      <c r="A13" s="115"/>
      <c r="B13" s="46" t="s">
        <v>77</v>
      </c>
      <c r="C13" s="49" t="s">
        <v>6</v>
      </c>
      <c r="D13" s="49" t="s">
        <v>1</v>
      </c>
      <c r="E13" s="33">
        <v>15000</v>
      </c>
      <c r="F13" s="50" t="s">
        <v>52</v>
      </c>
      <c r="G13" s="50">
        <v>1</v>
      </c>
      <c r="H13" s="33">
        <f t="shared" si="0"/>
        <v>15000</v>
      </c>
      <c r="I13" s="9"/>
      <c r="J13" s="33">
        <f t="shared" si="1"/>
        <v>15000</v>
      </c>
      <c r="K13" s="52"/>
      <c r="L13" s="120"/>
      <c r="M13" s="120"/>
      <c r="N13" s="120"/>
    </row>
    <row r="14" spans="1:16" s="23" customFormat="1" ht="31.5" customHeight="1" x14ac:dyDescent="0.3">
      <c r="A14" s="115"/>
      <c r="B14" s="46" t="s">
        <v>78</v>
      </c>
      <c r="C14" s="49" t="s">
        <v>3</v>
      </c>
      <c r="D14" s="49" t="s">
        <v>81</v>
      </c>
      <c r="E14" s="33">
        <v>15000</v>
      </c>
      <c r="F14" s="50" t="s">
        <v>82</v>
      </c>
      <c r="G14" s="50">
        <v>1</v>
      </c>
      <c r="H14" s="33">
        <f t="shared" si="0"/>
        <v>15000</v>
      </c>
      <c r="I14" s="9"/>
      <c r="J14" s="33">
        <f t="shared" si="1"/>
        <v>15000</v>
      </c>
      <c r="K14" s="52"/>
      <c r="L14" s="120"/>
      <c r="M14" s="120"/>
      <c r="N14" s="120"/>
    </row>
    <row r="15" spans="1:16" s="23" customFormat="1" ht="31.5" customHeight="1" x14ac:dyDescent="0.3">
      <c r="A15" s="115"/>
      <c r="B15" s="46" t="s">
        <v>78</v>
      </c>
      <c r="C15" s="49" t="s">
        <v>79</v>
      </c>
      <c r="D15" s="49" t="s">
        <v>81</v>
      </c>
      <c r="E15" s="33">
        <v>10000</v>
      </c>
      <c r="F15" s="50" t="s">
        <v>82</v>
      </c>
      <c r="G15" s="50">
        <v>1</v>
      </c>
      <c r="H15" s="33">
        <f t="shared" si="0"/>
        <v>10000</v>
      </c>
      <c r="I15" s="9"/>
      <c r="J15" s="33">
        <f t="shared" si="1"/>
        <v>10000</v>
      </c>
      <c r="K15" s="52"/>
      <c r="L15" s="120"/>
      <c r="M15" s="120"/>
      <c r="N15" s="120"/>
    </row>
    <row r="16" spans="1:16" s="23" customFormat="1" ht="31.5" customHeight="1" thickBot="1" x14ac:dyDescent="0.35">
      <c r="A16" s="115"/>
      <c r="B16" s="46" t="s">
        <v>78</v>
      </c>
      <c r="C16" s="49" t="s">
        <v>0</v>
      </c>
      <c r="D16" s="49" t="s">
        <v>81</v>
      </c>
      <c r="E16" s="33">
        <v>20000</v>
      </c>
      <c r="F16" s="50" t="s">
        <v>82</v>
      </c>
      <c r="G16" s="50">
        <v>1</v>
      </c>
      <c r="H16" s="33">
        <f t="shared" si="0"/>
        <v>20000</v>
      </c>
      <c r="I16" s="9"/>
      <c r="J16" s="33">
        <f t="shared" si="1"/>
        <v>20000</v>
      </c>
      <c r="K16" s="52"/>
      <c r="L16" s="120"/>
      <c r="M16" s="120"/>
      <c r="N16" s="120"/>
    </row>
    <row r="17" spans="1:16" ht="27.75" customHeight="1" thickBot="1" x14ac:dyDescent="0.35">
      <c r="A17" s="122" t="s">
        <v>21</v>
      </c>
      <c r="B17" s="123"/>
      <c r="C17" s="123"/>
      <c r="D17" s="123"/>
      <c r="E17" s="123"/>
      <c r="F17" s="123"/>
      <c r="G17" s="123"/>
      <c r="H17" s="124"/>
      <c r="I17" s="30">
        <f>SUMIF(C8:C16,"=COSTO DI GESTIONE",I8:I16)</f>
        <v>0</v>
      </c>
      <c r="J17" s="30">
        <f>SUMIF(D8:D16,"=COSTO DI GESTIONE",J8:J16)</f>
        <v>180000</v>
      </c>
      <c r="K17" s="32">
        <f>J17*K7</f>
        <v>27000</v>
      </c>
      <c r="L17" s="120"/>
      <c r="M17" s="120"/>
      <c r="N17" s="120"/>
      <c r="O17" s="23"/>
      <c r="P17" s="23"/>
    </row>
    <row r="18" spans="1:16" ht="27.75" customHeight="1" thickBot="1" x14ac:dyDescent="0.35">
      <c r="A18" s="122" t="s">
        <v>22</v>
      </c>
      <c r="B18" s="123"/>
      <c r="C18" s="123"/>
      <c r="D18" s="123"/>
      <c r="E18" s="123"/>
      <c r="F18" s="123"/>
      <c r="G18" s="123"/>
      <c r="H18" s="124"/>
      <c r="I18" s="30">
        <f>SUMIF(C9:C17,"=COSTO DI INVESTIMENTO",I9:I17)</f>
        <v>0</v>
      </c>
      <c r="J18" s="30">
        <f>SUMIF(D8:D16,"=COSTO DI INVESTIMENTO",J8:J17)</f>
        <v>910000</v>
      </c>
      <c r="K18" s="32">
        <f>J18*K7</f>
        <v>136500</v>
      </c>
      <c r="L18" s="120"/>
      <c r="M18" s="120"/>
      <c r="N18" s="120"/>
      <c r="O18" s="23"/>
      <c r="P18" s="23"/>
    </row>
    <row r="19" spans="1:16" s="23" customFormat="1" ht="27.75" customHeight="1" thickBot="1" x14ac:dyDescent="0.35">
      <c r="A19" s="125" t="s">
        <v>17</v>
      </c>
      <c r="B19" s="126"/>
      <c r="C19" s="126"/>
      <c r="D19" s="126"/>
      <c r="E19" s="126"/>
      <c r="F19" s="126"/>
      <c r="G19" s="127"/>
      <c r="H19" s="45"/>
      <c r="I19" s="31">
        <f>SUM(I17:I18)</f>
        <v>0</v>
      </c>
      <c r="J19" s="31">
        <f>J17+J18</f>
        <v>1090000</v>
      </c>
      <c r="K19" s="53"/>
      <c r="L19" s="120"/>
      <c r="M19" s="120"/>
      <c r="N19" s="120"/>
    </row>
    <row r="20" spans="1:16" ht="15" thickBot="1" x14ac:dyDescent="0.35">
      <c r="A20" s="23"/>
      <c r="B20" s="37"/>
      <c r="C20" s="40"/>
      <c r="D20" s="23"/>
      <c r="E20" s="23"/>
      <c r="F20" s="23"/>
      <c r="G20" s="23"/>
      <c r="H20" s="13"/>
      <c r="I20" s="13"/>
      <c r="J20" s="13"/>
      <c r="K20" s="23"/>
      <c r="L20" s="121"/>
      <c r="M20" s="121"/>
      <c r="N20" s="121"/>
    </row>
    <row r="21" spans="1:16" ht="27.75" customHeight="1" thickBot="1" x14ac:dyDescent="0.35">
      <c r="A21" s="110" t="s">
        <v>27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112"/>
      <c r="N21" s="113"/>
    </row>
    <row r="22" spans="1:16" s="18" customFormat="1" ht="63.75" customHeight="1" x14ac:dyDescent="0.3">
      <c r="A22" s="14" t="s">
        <v>8</v>
      </c>
      <c r="B22" s="38" t="s">
        <v>9</v>
      </c>
      <c r="C22" s="41" t="s">
        <v>10</v>
      </c>
      <c r="D22" s="4" t="s">
        <v>20</v>
      </c>
      <c r="E22" s="16" t="s">
        <v>19</v>
      </c>
      <c r="F22" s="17" t="s">
        <v>11</v>
      </c>
      <c r="G22" s="15" t="s">
        <v>12</v>
      </c>
      <c r="H22" s="15" t="s">
        <v>13</v>
      </c>
      <c r="I22" s="15" t="s">
        <v>24</v>
      </c>
      <c r="J22" s="15" t="s">
        <v>18</v>
      </c>
      <c r="K22" s="15" t="s">
        <v>25</v>
      </c>
      <c r="L22" s="24" t="s">
        <v>39</v>
      </c>
      <c r="M22" s="24" t="s">
        <v>73</v>
      </c>
      <c r="N22" s="25" t="s">
        <v>26</v>
      </c>
    </row>
    <row r="23" spans="1:16" ht="33" customHeight="1" x14ac:dyDescent="0.3">
      <c r="A23" s="114" t="s">
        <v>75</v>
      </c>
      <c r="B23" s="95" t="s">
        <v>86</v>
      </c>
      <c r="C23" s="96" t="s">
        <v>5</v>
      </c>
      <c r="D23" s="96" t="s">
        <v>4</v>
      </c>
      <c r="E23" s="97"/>
      <c r="F23" s="98">
        <v>890000</v>
      </c>
      <c r="G23" s="99" t="s">
        <v>52</v>
      </c>
      <c r="H23" s="99">
        <v>1</v>
      </c>
      <c r="I23" s="98">
        <f t="shared" ref="I23:I31" si="2">H23*F23</f>
        <v>890000</v>
      </c>
      <c r="J23" s="100"/>
      <c r="K23" s="98">
        <f>I23+J23</f>
        <v>890000</v>
      </c>
      <c r="L23" s="101">
        <f>K23-J8</f>
        <v>130000</v>
      </c>
      <c r="M23" s="102">
        <f>IF(ABS(K23-J8)&gt;$K$18,((K23-J8))/$J$18,((K23-J8))/$J$18)</f>
        <v>0.14285714285714285</v>
      </c>
      <c r="N23" s="103" t="s">
        <v>83</v>
      </c>
      <c r="O23" s="54"/>
      <c r="P23" s="54"/>
    </row>
    <row r="24" spans="1:16" ht="33" customHeight="1" x14ac:dyDescent="0.3">
      <c r="A24" s="115"/>
      <c r="B24" s="95" t="s">
        <v>86</v>
      </c>
      <c r="C24" s="96" t="s">
        <v>5</v>
      </c>
      <c r="D24" s="96" t="s">
        <v>4</v>
      </c>
      <c r="E24" s="98"/>
      <c r="F24" s="98">
        <v>30000</v>
      </c>
      <c r="G24" s="99" t="s">
        <v>80</v>
      </c>
      <c r="H24" s="99">
        <v>1</v>
      </c>
      <c r="I24" s="98">
        <f t="shared" si="2"/>
        <v>30000</v>
      </c>
      <c r="J24" s="100"/>
      <c r="K24" s="98">
        <f t="shared" ref="K24:K31" si="3">I24+J24</f>
        <v>30000</v>
      </c>
      <c r="L24" s="101">
        <f t="shared" ref="L24:L30" si="4">K24-J9</f>
        <v>-120000</v>
      </c>
      <c r="M24" s="102">
        <f>IF(ABS(K24-J9)&gt;$K$18,((K24-J9))/$J$18,((K24-J9))/$J$18)</f>
        <v>-0.13186813186813187</v>
      </c>
      <c r="N24" s="103" t="s">
        <v>83</v>
      </c>
    </row>
    <row r="25" spans="1:16" ht="33" customHeight="1" x14ac:dyDescent="0.3">
      <c r="A25" s="115"/>
      <c r="B25" s="46" t="s">
        <v>86</v>
      </c>
      <c r="C25" s="49" t="s">
        <v>2</v>
      </c>
      <c r="D25" s="49" t="s">
        <v>1</v>
      </c>
      <c r="E25" s="33"/>
      <c r="F25" s="33">
        <v>90000</v>
      </c>
      <c r="G25" s="50" t="s">
        <v>52</v>
      </c>
      <c r="H25" s="50">
        <v>1</v>
      </c>
      <c r="I25" s="33">
        <f t="shared" si="2"/>
        <v>90000</v>
      </c>
      <c r="J25" s="20"/>
      <c r="K25" s="33">
        <f t="shared" si="3"/>
        <v>90000</v>
      </c>
      <c r="L25" s="11">
        <f t="shared" si="4"/>
        <v>10000</v>
      </c>
      <c r="M25" s="26">
        <f t="shared" ref="M25:M31" si="5">IF(ABS(K25-J10)&gt;$K$17,((K25-J10))/$J$17,((K25-J10))/$J$17)</f>
        <v>5.5555555555555552E-2</v>
      </c>
      <c r="N25" s="29"/>
    </row>
    <row r="26" spans="1:16" ht="33" customHeight="1" x14ac:dyDescent="0.3">
      <c r="A26" s="115"/>
      <c r="B26" s="46" t="s">
        <v>86</v>
      </c>
      <c r="C26" s="49" t="s">
        <v>40</v>
      </c>
      <c r="D26" s="49" t="s">
        <v>1</v>
      </c>
      <c r="E26" s="33"/>
      <c r="F26" s="33">
        <v>5000</v>
      </c>
      <c r="G26" s="50" t="s">
        <v>52</v>
      </c>
      <c r="H26" s="50">
        <v>1</v>
      </c>
      <c r="I26" s="33">
        <f t="shared" si="2"/>
        <v>5000</v>
      </c>
      <c r="J26" s="20"/>
      <c r="K26" s="33">
        <f t="shared" si="3"/>
        <v>5000</v>
      </c>
      <c r="L26" s="11">
        <f t="shared" si="4"/>
        <v>0</v>
      </c>
      <c r="M26" s="26">
        <f t="shared" si="5"/>
        <v>0</v>
      </c>
      <c r="N26" s="29"/>
    </row>
    <row r="27" spans="1:16" ht="33" customHeight="1" x14ac:dyDescent="0.3">
      <c r="A27" s="115"/>
      <c r="B27" s="95" t="s">
        <v>87</v>
      </c>
      <c r="C27" s="96" t="s">
        <v>2</v>
      </c>
      <c r="D27" s="96" t="s">
        <v>1</v>
      </c>
      <c r="E27" s="98"/>
      <c r="F27" s="98">
        <v>20000</v>
      </c>
      <c r="G27" s="99" t="s">
        <v>52</v>
      </c>
      <c r="H27" s="99">
        <v>0</v>
      </c>
      <c r="I27" s="98">
        <f>H27*F27</f>
        <v>0</v>
      </c>
      <c r="J27" s="100"/>
      <c r="K27" s="98">
        <f t="shared" si="3"/>
        <v>0</v>
      </c>
      <c r="L27" s="101">
        <f t="shared" si="4"/>
        <v>-35000</v>
      </c>
      <c r="M27" s="102">
        <f t="shared" si="5"/>
        <v>-0.19444444444444445</v>
      </c>
      <c r="N27" s="103" t="s">
        <v>83</v>
      </c>
    </row>
    <row r="28" spans="1:16" ht="33" customHeight="1" x14ac:dyDescent="0.3">
      <c r="A28" s="115"/>
      <c r="B28" s="95" t="s">
        <v>87</v>
      </c>
      <c r="C28" s="96" t="s">
        <v>6</v>
      </c>
      <c r="D28" s="96" t="s">
        <v>1</v>
      </c>
      <c r="E28" s="98"/>
      <c r="F28" s="98">
        <v>50000</v>
      </c>
      <c r="G28" s="99" t="s">
        <v>52</v>
      </c>
      <c r="H28" s="99">
        <v>1</v>
      </c>
      <c r="I28" s="98">
        <f t="shared" si="2"/>
        <v>50000</v>
      </c>
      <c r="J28" s="100"/>
      <c r="K28" s="98">
        <f t="shared" si="3"/>
        <v>50000</v>
      </c>
      <c r="L28" s="101">
        <f t="shared" si="4"/>
        <v>35000</v>
      </c>
      <c r="M28" s="102">
        <f t="shared" si="5"/>
        <v>0.19444444444444445</v>
      </c>
      <c r="N28" s="103" t="s">
        <v>83</v>
      </c>
    </row>
    <row r="29" spans="1:16" ht="33" customHeight="1" x14ac:dyDescent="0.3">
      <c r="A29" s="115"/>
      <c r="B29" s="46" t="s">
        <v>88</v>
      </c>
      <c r="C29" s="49" t="s">
        <v>79</v>
      </c>
      <c r="D29" s="49" t="s">
        <v>81</v>
      </c>
      <c r="E29" s="33"/>
      <c r="F29" s="33">
        <v>15000</v>
      </c>
      <c r="G29" s="50" t="s">
        <v>82</v>
      </c>
      <c r="H29" s="50">
        <v>1</v>
      </c>
      <c r="I29" s="33">
        <f t="shared" si="2"/>
        <v>15000</v>
      </c>
      <c r="J29" s="20"/>
      <c r="K29" s="33">
        <f t="shared" si="3"/>
        <v>15000</v>
      </c>
      <c r="L29" s="11">
        <f t="shared" si="4"/>
        <v>0</v>
      </c>
      <c r="M29" s="26">
        <f t="shared" si="5"/>
        <v>0</v>
      </c>
      <c r="N29" s="29"/>
    </row>
    <row r="30" spans="1:16" ht="33" customHeight="1" x14ac:dyDescent="0.3">
      <c r="A30" s="115"/>
      <c r="B30" s="46" t="s">
        <v>88</v>
      </c>
      <c r="C30" s="49" t="s">
        <v>79</v>
      </c>
      <c r="D30" s="49" t="s">
        <v>81</v>
      </c>
      <c r="E30" s="33"/>
      <c r="F30" s="33">
        <v>10000</v>
      </c>
      <c r="G30" s="50" t="s">
        <v>82</v>
      </c>
      <c r="H30" s="50">
        <v>1</v>
      </c>
      <c r="I30" s="33">
        <f t="shared" si="2"/>
        <v>10000</v>
      </c>
      <c r="J30" s="20"/>
      <c r="K30" s="33">
        <f t="shared" si="3"/>
        <v>10000</v>
      </c>
      <c r="L30" s="11">
        <f t="shared" si="4"/>
        <v>0</v>
      </c>
      <c r="M30" s="26">
        <f t="shared" si="5"/>
        <v>0</v>
      </c>
      <c r="N30" s="29"/>
    </row>
    <row r="31" spans="1:16" ht="33" customHeight="1" x14ac:dyDescent="0.3">
      <c r="A31" s="115"/>
      <c r="B31" s="46" t="s">
        <v>88</v>
      </c>
      <c r="C31" s="49" t="s">
        <v>0</v>
      </c>
      <c r="D31" s="49" t="s">
        <v>81</v>
      </c>
      <c r="E31" s="33"/>
      <c r="F31" s="33">
        <v>20000</v>
      </c>
      <c r="G31" s="50" t="s">
        <v>82</v>
      </c>
      <c r="H31" s="50">
        <v>1</v>
      </c>
      <c r="I31" s="33">
        <f t="shared" si="2"/>
        <v>20000</v>
      </c>
      <c r="J31" s="20"/>
      <c r="K31" s="33">
        <f t="shared" si="3"/>
        <v>20000</v>
      </c>
      <c r="L31" s="11">
        <f>K31-J16</f>
        <v>0</v>
      </c>
      <c r="M31" s="26">
        <f t="shared" si="5"/>
        <v>0</v>
      </c>
      <c r="N31" s="29"/>
    </row>
    <row r="32" spans="1:16" ht="27.75" customHeight="1" x14ac:dyDescent="0.3">
      <c r="A32" s="116" t="s">
        <v>21</v>
      </c>
      <c r="B32" s="117"/>
      <c r="C32" s="117"/>
      <c r="D32" s="117"/>
      <c r="E32" s="117"/>
      <c r="F32" s="117"/>
      <c r="G32" s="117"/>
      <c r="H32" s="117"/>
      <c r="I32" s="117"/>
      <c r="J32" s="21">
        <f>SUMIF(C23:C31,"=COSTO DI GESTIONE",J23:J31)</f>
        <v>0</v>
      </c>
      <c r="K32" s="21">
        <f>SUMIF(D23:D31,"=COSTO DI GESTIONE",K23:K31)</f>
        <v>190000</v>
      </c>
      <c r="L32" s="21">
        <f>SUMIF(D23:D31,"=COSTO DI GESTIONE",L23:L31)</f>
        <v>10000</v>
      </c>
      <c r="M32" s="27">
        <f>L32/J17</f>
        <v>5.5555555555555552E-2</v>
      </c>
      <c r="N32" s="21"/>
    </row>
    <row r="33" spans="1:14" ht="27.75" customHeight="1" x14ac:dyDescent="0.3">
      <c r="A33" s="116" t="s">
        <v>22</v>
      </c>
      <c r="B33" s="117"/>
      <c r="C33" s="117"/>
      <c r="D33" s="117"/>
      <c r="E33" s="117"/>
      <c r="F33" s="117"/>
      <c r="G33" s="117"/>
      <c r="H33" s="117"/>
      <c r="I33" s="117"/>
      <c r="J33" s="21">
        <f>SUMIF(C23:C31,"=COSTO DI investimento",J23:J31)</f>
        <v>0</v>
      </c>
      <c r="K33" s="21">
        <f>SUMIF(D23:D31,"=COSTO DI INVESTIMENTO",K23:K31)</f>
        <v>920000</v>
      </c>
      <c r="L33" s="21">
        <f>SUMIF(D23:D31,"=COSTO DI INVESTIMENTO",L23:L31)</f>
        <v>10000</v>
      </c>
      <c r="M33" s="27">
        <f>L33/J18</f>
        <v>1.098901098901099E-2</v>
      </c>
      <c r="N33" s="21"/>
    </row>
    <row r="34" spans="1:14" ht="27.75" customHeight="1" thickBot="1" x14ac:dyDescent="0.35">
      <c r="A34" s="118" t="s">
        <v>17</v>
      </c>
      <c r="B34" s="119"/>
      <c r="C34" s="119"/>
      <c r="D34" s="119"/>
      <c r="E34" s="119"/>
      <c r="F34" s="119"/>
      <c r="G34" s="119"/>
      <c r="H34" s="119"/>
      <c r="I34" s="22">
        <f>K32+K33</f>
        <v>1110000</v>
      </c>
      <c r="J34" s="22">
        <f>J32+J33</f>
        <v>0</v>
      </c>
      <c r="K34" s="31">
        <f>K32+K33</f>
        <v>1110000</v>
      </c>
      <c r="L34" s="31">
        <f>L32+L33</f>
        <v>20000</v>
      </c>
      <c r="M34" s="31"/>
      <c r="N34" s="31"/>
    </row>
    <row r="35" spans="1:14" ht="54.75" customHeight="1" thickBot="1" x14ac:dyDescent="0.35">
      <c r="A35" s="34"/>
      <c r="B35" s="39"/>
      <c r="C35" s="42"/>
      <c r="D35" s="34"/>
      <c r="E35" s="34"/>
      <c r="F35" s="34"/>
      <c r="G35" s="34"/>
      <c r="H35" s="34"/>
      <c r="I35" s="34"/>
      <c r="J35" s="34"/>
      <c r="K35" s="44">
        <f>K34-J19</f>
        <v>20000</v>
      </c>
      <c r="L35" s="44">
        <f>L34</f>
        <v>20000</v>
      </c>
      <c r="M35" s="34"/>
      <c r="N35" s="34"/>
    </row>
    <row r="36" spans="1:14" ht="43.8" thickBot="1" x14ac:dyDescent="0.35">
      <c r="A36" s="107" t="s">
        <v>71</v>
      </c>
      <c r="B36" s="108"/>
      <c r="C36" s="108"/>
      <c r="D36" s="108"/>
      <c r="E36" s="108"/>
      <c r="F36" s="109"/>
      <c r="G36" s="23"/>
      <c r="H36" s="23"/>
      <c r="I36" s="23"/>
      <c r="J36" s="23"/>
      <c r="K36" s="43" t="s">
        <v>51</v>
      </c>
      <c r="L36" s="43" t="s">
        <v>50</v>
      </c>
      <c r="M36" s="23"/>
      <c r="N36" s="23"/>
    </row>
    <row r="37" spans="1:14" ht="12.75" customHeight="1" thickBot="1" x14ac:dyDescent="0.35">
      <c r="A37" s="88"/>
      <c r="B37" s="87"/>
      <c r="C37" s="87"/>
      <c r="D37" s="87"/>
      <c r="E37" s="87"/>
      <c r="F37" s="87"/>
      <c r="G37" s="23"/>
      <c r="H37" s="23"/>
      <c r="I37" s="23"/>
      <c r="J37" s="23"/>
      <c r="K37" s="23"/>
      <c r="L37" s="23"/>
      <c r="M37" s="23"/>
      <c r="N37" s="23"/>
    </row>
    <row r="38" spans="1:14" ht="25.5" customHeight="1" thickBot="1" x14ac:dyDescent="0.35">
      <c r="A38" s="132" t="s">
        <v>67</v>
      </c>
      <c r="B38" s="133"/>
      <c r="C38" s="133"/>
      <c r="D38" s="134"/>
      <c r="E38" s="135">
        <f>K32</f>
        <v>190000</v>
      </c>
      <c r="F38" s="136"/>
    </row>
    <row r="39" spans="1:14" ht="30" customHeight="1" x14ac:dyDescent="0.3">
      <c r="A39" s="70" t="s">
        <v>66</v>
      </c>
      <c r="B39" s="60" t="s">
        <v>38</v>
      </c>
      <c r="C39" s="61" t="s">
        <v>27</v>
      </c>
      <c r="D39" s="63" t="s">
        <v>62</v>
      </c>
      <c r="E39" s="137" t="s">
        <v>69</v>
      </c>
      <c r="F39" s="138"/>
      <c r="K39" s="56"/>
      <c r="L39" s="56"/>
    </row>
    <row r="40" spans="1:14" ht="14.4" x14ac:dyDescent="0.3">
      <c r="A40" s="71" t="s">
        <v>64</v>
      </c>
      <c r="B40" s="19">
        <f>SUMIFS(J8:J16,C8:C16,"assunzioni di personale",D8:D16,"costo di gestione")</f>
        <v>0</v>
      </c>
      <c r="C40" s="19">
        <f>SUMIFS(K23:K31,C23:C31,"assunzioni di personale",D23:D31,"costo di gestione")</f>
        <v>0</v>
      </c>
      <c r="D40" s="19">
        <f>C40-B40</f>
        <v>0</v>
      </c>
      <c r="E40" s="139">
        <f>C40/$E$38</f>
        <v>0</v>
      </c>
      <c r="F40" s="140"/>
      <c r="K40" s="56"/>
      <c r="L40" s="56"/>
    </row>
    <row r="41" spans="1:14" ht="15" thickBot="1" x14ac:dyDescent="0.35">
      <c r="A41" s="72" t="s">
        <v>0</v>
      </c>
      <c r="B41" s="73">
        <f>SUMIFS(J8:J16,C8:C16,"Acquisizione di esperti esterni",D8:D16,"costo di gestione")</f>
        <v>20000</v>
      </c>
      <c r="C41" s="73">
        <f>SUMIFS(K23:K31,C23:C31,"Acquisizione di esperti esterni",D23:D31,"costo di gestione")</f>
        <v>20000</v>
      </c>
      <c r="D41" s="74">
        <f>C41-B41</f>
        <v>0</v>
      </c>
      <c r="E41" s="139">
        <f>C41/$E$38</f>
        <v>0.10526315789473684</v>
      </c>
      <c r="F41" s="140"/>
      <c r="K41" s="56"/>
      <c r="L41" s="56"/>
    </row>
    <row r="42" spans="1:14" ht="15" thickBot="1" x14ac:dyDescent="0.35">
      <c r="B42" s="12"/>
      <c r="C42" s="12"/>
      <c r="D42" s="59"/>
      <c r="E42" s="58"/>
      <c r="K42" s="56"/>
      <c r="L42" s="56"/>
    </row>
    <row r="43" spans="1:14" ht="15" thickBot="1" x14ac:dyDescent="0.35">
      <c r="A43" s="132" t="s">
        <v>68</v>
      </c>
      <c r="B43" s="133"/>
      <c r="C43" s="133"/>
      <c r="D43" s="134"/>
      <c r="E43" s="143">
        <f>K33</f>
        <v>920000</v>
      </c>
      <c r="F43" s="144"/>
      <c r="K43" s="56"/>
      <c r="L43" s="56"/>
    </row>
    <row r="44" spans="1:14" ht="28.8" x14ac:dyDescent="0.3">
      <c r="A44" s="70" t="s">
        <v>65</v>
      </c>
      <c r="B44" s="60" t="s">
        <v>38</v>
      </c>
      <c r="C44" s="61" t="s">
        <v>27</v>
      </c>
      <c r="D44" s="63" t="s">
        <v>62</v>
      </c>
      <c r="E44" s="8" t="s">
        <v>70</v>
      </c>
      <c r="F44" s="89" t="s">
        <v>61</v>
      </c>
      <c r="K44" s="56"/>
      <c r="L44" s="56"/>
    </row>
    <row r="45" spans="1:14" ht="14.4" x14ac:dyDescent="0.3">
      <c r="A45" s="71" t="s">
        <v>64</v>
      </c>
      <c r="B45" s="19">
        <f>SUMIFS(J8:J16,C8:C16,"assunzioni di personale",D8:D16,"costo di investimento")</f>
        <v>0</v>
      </c>
      <c r="C45" s="19">
        <f>SUMIFS(K23:K31,C23:C31,"assunzioni di personale",D23:D31,"costo di investimento")</f>
        <v>0</v>
      </c>
      <c r="D45" s="19">
        <f>C45-B45</f>
        <v>0</v>
      </c>
      <c r="E45" s="62">
        <f>C45/$E$43</f>
        <v>0</v>
      </c>
      <c r="F45" s="75" t="str">
        <f>IF(E45&lt;=10%,"OK","Alert")</f>
        <v>OK</v>
      </c>
      <c r="K45" s="56"/>
      <c r="L45" s="56"/>
    </row>
    <row r="46" spans="1:14" ht="41.25" customHeight="1" thickBot="1" x14ac:dyDescent="0.35">
      <c r="A46" s="72" t="s">
        <v>0</v>
      </c>
      <c r="B46" s="73">
        <f>SUMIFS(J8:J16,C8:C16,"Acquisizione di esperti esterni",D8:D16,"costo di investimento")</f>
        <v>0</v>
      </c>
      <c r="C46" s="73">
        <f>SUMIFS(K23:K31,C23:C31,"Acquisizione di esperti esterni",D23:D31,"costo di investimento")</f>
        <v>0</v>
      </c>
      <c r="D46" s="74">
        <f>C46-B46</f>
        <v>0</v>
      </c>
      <c r="E46" s="105">
        <f>C46/$E$43</f>
        <v>0</v>
      </c>
      <c r="F46" s="76" t="str">
        <f>IF(E46&lt;=10%,"OK","Alert")</f>
        <v>OK</v>
      </c>
      <c r="K46" s="56"/>
      <c r="L46" s="56"/>
    </row>
    <row r="47" spans="1:14" ht="41.25" customHeight="1" x14ac:dyDescent="0.3">
      <c r="A47" s="145" t="s">
        <v>74</v>
      </c>
      <c r="B47" s="145"/>
      <c r="C47" s="57"/>
      <c r="D47" s="59"/>
      <c r="E47" s="106"/>
      <c r="F47" s="90"/>
      <c r="K47" s="56"/>
      <c r="L47" s="56"/>
    </row>
    <row r="48" spans="1:14" ht="30.75" customHeight="1" thickBot="1" x14ac:dyDescent="0.35">
      <c r="A48" s="36"/>
      <c r="B48" s="57"/>
      <c r="C48" s="57"/>
      <c r="D48" s="59"/>
      <c r="E48" s="58"/>
      <c r="F48" s="23"/>
      <c r="G48" s="23"/>
      <c r="H48" s="23"/>
      <c r="I48" s="23"/>
      <c r="J48" s="23"/>
      <c r="K48" s="56"/>
      <c r="L48" s="56"/>
      <c r="M48" s="23"/>
      <c r="N48" s="23"/>
    </row>
    <row r="49" spans="1:14" ht="15" thickBot="1" x14ac:dyDescent="0.35">
      <c r="A49" s="146" t="s">
        <v>72</v>
      </c>
      <c r="B49" s="147"/>
      <c r="C49" s="147"/>
      <c r="D49" s="147"/>
      <c r="E49" s="148"/>
      <c r="F49" s="23"/>
      <c r="G49" s="23"/>
      <c r="H49" s="23"/>
      <c r="I49" s="23"/>
      <c r="J49" s="23"/>
      <c r="K49" s="56"/>
      <c r="L49" s="56"/>
      <c r="M49" s="23"/>
      <c r="N49" s="23"/>
    </row>
    <row r="50" spans="1:14" ht="12.75" customHeight="1" thickBot="1" x14ac:dyDescent="0.35">
      <c r="A50" s="36"/>
      <c r="B50" s="57"/>
      <c r="C50" s="57"/>
      <c r="D50" s="59"/>
      <c r="E50" s="58"/>
      <c r="F50" s="23"/>
      <c r="G50" s="23"/>
      <c r="H50" s="23"/>
      <c r="I50" s="23"/>
      <c r="J50" s="23"/>
      <c r="K50" s="56"/>
      <c r="L50" s="56"/>
      <c r="M50" s="23"/>
      <c r="N50" s="23"/>
    </row>
    <row r="51" spans="1:14" ht="14.4" x14ac:dyDescent="0.3">
      <c r="A51" s="149" t="s">
        <v>58</v>
      </c>
      <c r="B51" s="151" t="s">
        <v>59</v>
      </c>
      <c r="C51" s="151" t="s">
        <v>60</v>
      </c>
      <c r="D51" s="151" t="s">
        <v>62</v>
      </c>
      <c r="E51" s="153" t="s">
        <v>63</v>
      </c>
      <c r="F51" s="23"/>
      <c r="G51" s="23"/>
      <c r="H51" s="23"/>
      <c r="I51" s="23"/>
      <c r="J51" s="23"/>
      <c r="K51" s="56"/>
      <c r="L51" s="56"/>
      <c r="M51" s="23"/>
      <c r="N51" s="23"/>
    </row>
    <row r="52" spans="1:14" ht="30.75" customHeight="1" thickBot="1" x14ac:dyDescent="0.35">
      <c r="A52" s="150"/>
      <c r="B52" s="152"/>
      <c r="C52" s="152"/>
      <c r="D52" s="152"/>
      <c r="E52" s="154"/>
      <c r="F52" s="23"/>
      <c r="G52" s="23"/>
      <c r="H52" s="23"/>
      <c r="I52" s="23"/>
      <c r="J52" s="23"/>
      <c r="K52" s="56"/>
      <c r="L52" s="56"/>
      <c r="M52" s="23"/>
      <c r="N52" s="23"/>
    </row>
    <row r="53" spans="1:14" ht="14.4" x14ac:dyDescent="0.3">
      <c r="A53" s="77" t="s">
        <v>53</v>
      </c>
      <c r="B53" s="64">
        <f>J17</f>
        <v>180000</v>
      </c>
      <c r="C53" s="65">
        <f>K32</f>
        <v>190000</v>
      </c>
      <c r="D53" s="66">
        <f>C53-B53</f>
        <v>10000</v>
      </c>
      <c r="E53" s="78">
        <f>D53/B53</f>
        <v>5.5555555555555552E-2</v>
      </c>
      <c r="F53" s="23"/>
      <c r="G53" s="23"/>
      <c r="H53" s="23"/>
      <c r="I53" s="23"/>
      <c r="J53" s="23"/>
      <c r="K53" s="56"/>
      <c r="L53" s="56"/>
      <c r="M53" s="23"/>
      <c r="N53" s="23"/>
    </row>
    <row r="54" spans="1:14" ht="15" thickBot="1" x14ac:dyDescent="0.35">
      <c r="A54" s="79" t="s">
        <v>54</v>
      </c>
      <c r="B54" s="73">
        <f>J18</f>
        <v>910000</v>
      </c>
      <c r="C54" s="80">
        <f>K33</f>
        <v>920000</v>
      </c>
      <c r="D54" s="81">
        <f>C54-B54</f>
        <v>10000</v>
      </c>
      <c r="E54" s="82">
        <f>D54/B54</f>
        <v>1.098901098901099E-2</v>
      </c>
      <c r="F54" s="23"/>
      <c r="G54" s="23"/>
      <c r="H54" s="23"/>
      <c r="I54" s="23"/>
      <c r="J54" s="23"/>
      <c r="K54" s="56"/>
      <c r="L54" s="56"/>
      <c r="M54" s="23"/>
      <c r="N54" s="23"/>
    </row>
    <row r="55" spans="1:14" ht="15" thickBot="1" x14ac:dyDescent="0.35">
      <c r="A55" s="23"/>
      <c r="B55" s="37"/>
      <c r="C55" s="40"/>
      <c r="D55" s="23"/>
      <c r="E55" s="23"/>
      <c r="F55" s="23"/>
      <c r="G55" s="23"/>
      <c r="H55" s="23"/>
      <c r="I55" s="23"/>
      <c r="J55" s="23"/>
      <c r="K55" s="56"/>
      <c r="L55" s="56"/>
      <c r="M55" s="23"/>
      <c r="N55" s="23"/>
    </row>
    <row r="56" spans="1:14" ht="33" customHeight="1" thickBot="1" x14ac:dyDescent="0.35">
      <c r="A56" s="141" t="s">
        <v>55</v>
      </c>
      <c r="B56" s="142"/>
      <c r="C56" s="68" t="s">
        <v>62</v>
      </c>
      <c r="D56" s="69" t="s">
        <v>61</v>
      </c>
      <c r="E56" s="23"/>
      <c r="F56" s="23"/>
      <c r="G56" s="23"/>
      <c r="H56" s="23"/>
      <c r="I56" s="23"/>
      <c r="J56" s="23"/>
      <c r="K56" s="56"/>
      <c r="L56" s="56"/>
      <c r="M56" s="23"/>
      <c r="N56" s="23"/>
    </row>
    <row r="57" spans="1:14" ht="14.4" x14ac:dyDescent="0.3">
      <c r="A57" s="85" t="s">
        <v>56</v>
      </c>
      <c r="B57" s="66">
        <v>180000</v>
      </c>
      <c r="C57" s="67">
        <f>C53-B57</f>
        <v>10000</v>
      </c>
      <c r="D57" s="83" t="str">
        <f>IF(C53&lt;=B57,"OK","Alert")</f>
        <v>Alert</v>
      </c>
      <c r="E57" s="23"/>
      <c r="F57" s="23"/>
      <c r="G57" s="23"/>
      <c r="H57" s="23"/>
      <c r="I57" s="23"/>
      <c r="J57" s="23"/>
      <c r="K57" s="56"/>
      <c r="L57" s="56"/>
      <c r="M57" s="23"/>
      <c r="N57" s="23"/>
    </row>
    <row r="58" spans="1:14" ht="27.75" customHeight="1" thickBot="1" x14ac:dyDescent="0.35">
      <c r="A58" s="86" t="s">
        <v>57</v>
      </c>
      <c r="B58" s="84">
        <v>910000</v>
      </c>
      <c r="C58" s="81">
        <f>C54-B58</f>
        <v>10000</v>
      </c>
      <c r="D58" s="76">
        <f>IF(C54&lt;=B58,"OK",C54-B58)</f>
        <v>10000</v>
      </c>
      <c r="E58" s="23"/>
      <c r="F58" s="55"/>
      <c r="G58" s="55"/>
      <c r="H58" s="55"/>
      <c r="I58" s="55"/>
      <c r="J58" s="55"/>
      <c r="K58" s="55"/>
      <c r="L58" s="55"/>
      <c r="M58" s="55"/>
      <c r="N58" s="55"/>
    </row>
    <row r="59" spans="1:14" ht="27.75" customHeight="1" x14ac:dyDescent="0.3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</row>
    <row r="60" spans="1:14" ht="27.75" customHeight="1" x14ac:dyDescent="0.3">
      <c r="A60" s="47" t="s">
        <v>84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</row>
    <row r="61" spans="1:14" ht="27.75" customHeight="1" x14ac:dyDescent="0.3">
      <c r="A61" s="48" t="s">
        <v>35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</row>
    <row r="62" spans="1:14" ht="27.75" customHeight="1" x14ac:dyDescent="0.3">
      <c r="A62" s="18" t="s">
        <v>36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</row>
    <row r="63" spans="1:14" ht="27.75" customHeight="1" x14ac:dyDescent="0.3">
      <c r="A63" s="2" t="s">
        <v>37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</row>
    <row r="64" spans="1:14" ht="27.75" customHeight="1" x14ac:dyDescent="0.3">
      <c r="A64" s="2" t="s">
        <v>42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</row>
    <row r="65" spans="1:14" ht="27.75" customHeight="1" x14ac:dyDescent="0.3">
      <c r="A65" s="2" t="s">
        <v>43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</row>
    <row r="66" spans="1:14" ht="27.75" customHeight="1" x14ac:dyDescent="0.3">
      <c r="A66" s="2" t="s">
        <v>44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</row>
    <row r="67" spans="1:14" ht="27.75" customHeight="1" x14ac:dyDescent="0.3">
      <c r="A67" s="2" t="s">
        <v>45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</row>
    <row r="68" spans="1:14" ht="27.75" customHeight="1" x14ac:dyDescent="0.3">
      <c r="A68" s="2" t="s">
        <v>46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</row>
    <row r="69" spans="1:14" ht="27.75" customHeight="1" x14ac:dyDescent="0.3">
      <c r="A69" s="2" t="s">
        <v>47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</row>
    <row r="70" spans="1:14" ht="27.75" customHeight="1" x14ac:dyDescent="0.3">
      <c r="A70" s="2" t="s">
        <v>41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4" ht="27.75" customHeight="1" x14ac:dyDescent="0.3">
      <c r="A71" s="2" t="s">
        <v>48</v>
      </c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</row>
    <row r="72" spans="1:14" ht="27.75" customHeight="1" x14ac:dyDescent="0.3">
      <c r="A72" s="2" t="s">
        <v>85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</row>
    <row r="73" spans="1:14" ht="27.75" customHeight="1" x14ac:dyDescent="0.3">
      <c r="A73" s="2" t="s">
        <v>49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</row>
    <row r="74" spans="1:14" ht="27.75" customHeight="1" x14ac:dyDescent="0.3">
      <c r="J74" s="35"/>
    </row>
    <row r="75" spans="1:14" ht="27.75" customHeight="1" x14ac:dyDescent="0.3">
      <c r="J75" s="35"/>
    </row>
  </sheetData>
  <dataConsolidate/>
  <mergeCells count="29">
    <mergeCell ref="A17:H17"/>
    <mergeCell ref="A18:H18"/>
    <mergeCell ref="A19:G19"/>
    <mergeCell ref="A51:A52"/>
    <mergeCell ref="B51:B52"/>
    <mergeCell ref="C51:C52"/>
    <mergeCell ref="D51:D52"/>
    <mergeCell ref="E51:E52"/>
    <mergeCell ref="A38:D38"/>
    <mergeCell ref="A43:D43"/>
    <mergeCell ref="A21:N21"/>
    <mergeCell ref="A23:A31"/>
    <mergeCell ref="L1:N20"/>
    <mergeCell ref="A8:A16"/>
    <mergeCell ref="A1:K1"/>
    <mergeCell ref="A6:K6"/>
    <mergeCell ref="A49:E49"/>
    <mergeCell ref="B59:N73"/>
    <mergeCell ref="A32:I32"/>
    <mergeCell ref="A33:I33"/>
    <mergeCell ref="A34:H34"/>
    <mergeCell ref="A56:B56"/>
    <mergeCell ref="A36:F36"/>
    <mergeCell ref="E38:F38"/>
    <mergeCell ref="E39:F39"/>
    <mergeCell ref="E40:F40"/>
    <mergeCell ref="E41:F41"/>
    <mergeCell ref="E43:F43"/>
    <mergeCell ref="A47:B47"/>
  </mergeCells>
  <conditionalFormatting sqref="D54">
    <cfRule type="cellIs" dxfId="11" priority="7" operator="lessThan">
      <formula>0</formula>
    </cfRule>
  </conditionalFormatting>
  <conditionalFormatting sqref="D57:D58">
    <cfRule type="containsText" dxfId="10" priority="1" operator="containsText" text="Alert">
      <formula>NOT(ISERROR(SEARCH("Alert",D57)))</formula>
    </cfRule>
    <cfRule type="cellIs" dxfId="9" priority="2" operator="equal">
      <formula>"""Alert"""</formula>
    </cfRule>
  </conditionalFormatting>
  <conditionalFormatting sqref="F45">
    <cfRule type="containsText" dxfId="8" priority="4" operator="containsText" text="Alert">
      <formula>NOT(ISERROR(SEARCH("Alert",F45)))</formula>
    </cfRule>
  </conditionalFormatting>
  <conditionalFormatting sqref="F45:F47">
    <cfRule type="cellIs" dxfId="7" priority="5" operator="equal">
      <formula>"""Alert"""</formula>
    </cfRule>
  </conditionalFormatting>
  <conditionalFormatting sqref="F46:F47">
    <cfRule type="cellIs" dxfId="6" priority="3" operator="equal">
      <formula>"Alert"</formula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  <headerFooter>
    <oddHeader>&amp;L
&amp;G&amp;C&amp;G&amp;R&amp;G</oddHeader>
    <oddFooter>Pagina &amp;P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5C5FDF6-401E-43DD-9B20-5644C2E70E94}">
          <x14:formula1>
            <xm:f>Lista!$B$2:$B$4</xm:f>
          </x14:formula1>
          <xm:sqref>A8 A23:A31</xm:sqref>
        </x14:dataValidation>
        <x14:dataValidation type="list" allowBlank="1" showInputMessage="1" showErrorMessage="1" xr:uid="{BCB958C1-8768-437E-8F5D-ED83FE970A32}">
          <x14:formula1>
            <xm:f>Lista!$E$2:$E$3</xm:f>
          </x14:formula1>
          <xm:sqref>D8:D16 D23:D31</xm:sqref>
        </x14:dataValidation>
        <x14:dataValidation type="list" allowBlank="1" showInputMessage="1" showErrorMessage="1" xr:uid="{E70F685E-19F9-4AB5-8BB6-B20A12214CF2}">
          <x14:formula1>
            <xm:f>Lista!$D$1:$D$20</xm:f>
          </x14:formula1>
          <xm:sqref>C8:C16 C23:C31</xm:sqref>
        </x14:dataValidation>
        <x14:dataValidation type="list" allowBlank="1" showInputMessage="1" showErrorMessage="1" xr:uid="{4152AE41-49E3-4FE2-BEF9-D19F9391B64E}">
          <x14:formula1>
            <xm:f>Lista!$C$2:$C$5</xm:f>
          </x14:formula1>
          <xm:sqref>B8:B16 B23:B31</xm:sqref>
        </x14:dataValidation>
        <x14:dataValidation type="list" allowBlank="1" showInputMessage="1" showErrorMessage="1" xr:uid="{08CBF4A8-84D2-496A-9AC3-161ADFB9F775}">
          <x14:formula1>
            <xm:f>Lista!$F$2:$F$7</xm:f>
          </x14:formula1>
          <xm:sqref>E24:E29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7D988-99BD-4251-AA97-115BAF90FBF3}">
  <sheetPr>
    <pageSetUpPr fitToPage="1"/>
  </sheetPr>
  <dimension ref="A1:P75"/>
  <sheetViews>
    <sheetView view="pageBreakPreview" topLeftCell="A64" zoomScale="86" zoomScaleNormal="70" zoomScaleSheetLayoutView="86" workbookViewId="0">
      <selection activeCell="A60" sqref="A60"/>
    </sheetView>
  </sheetViews>
  <sheetFormatPr defaultColWidth="9.21875" defaultRowHeight="27.75" customHeight="1" x14ac:dyDescent="0.3"/>
  <cols>
    <col min="1" max="1" width="39.44140625" style="12" customWidth="1"/>
    <col min="2" max="2" width="31.21875" style="36" customWidth="1"/>
    <col min="3" max="3" width="27.5546875" style="10" customWidth="1"/>
    <col min="4" max="4" width="25.21875" style="12" customWidth="1"/>
    <col min="5" max="5" width="28.21875" style="12" customWidth="1"/>
    <col min="6" max="6" width="20.5546875" style="12" customWidth="1"/>
    <col min="7" max="7" width="42.5546875" style="12" customWidth="1"/>
    <col min="8" max="8" width="22.21875" style="12" customWidth="1"/>
    <col min="9" max="9" width="22.44140625" style="12" customWidth="1"/>
    <col min="10" max="10" width="32.5546875" style="12" customWidth="1"/>
    <col min="11" max="11" width="26.77734375" style="12" customWidth="1"/>
    <col min="12" max="12" width="20.5546875" style="12" customWidth="1"/>
    <col min="13" max="13" width="21" style="12" customWidth="1"/>
    <col min="14" max="14" width="42.21875" style="12" customWidth="1"/>
    <col min="15" max="15" width="52.21875" style="12" customWidth="1"/>
    <col min="16" max="16384" width="9.21875" style="12"/>
  </cols>
  <sheetData>
    <row r="1" spans="1:16" s="1" customFormat="1" ht="27.75" customHeight="1" x14ac:dyDescent="0.3">
      <c r="A1" s="128" t="s">
        <v>23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0"/>
      <c r="M1" s="120"/>
      <c r="N1" s="120"/>
    </row>
    <row r="2" spans="1:16" s="1" customFormat="1" ht="14.4" x14ac:dyDescent="0.3">
      <c r="A2" s="28" t="s">
        <v>14</v>
      </c>
      <c r="B2" s="36"/>
      <c r="C2" s="36"/>
      <c r="D2" s="12"/>
      <c r="E2" s="12"/>
      <c r="F2" s="12"/>
      <c r="G2" s="12"/>
      <c r="H2" s="12"/>
      <c r="I2" s="12"/>
      <c r="J2" s="12"/>
      <c r="K2" s="12"/>
      <c r="L2" s="120"/>
      <c r="M2" s="120"/>
      <c r="N2" s="120"/>
    </row>
    <row r="3" spans="1:16" s="1" customFormat="1" ht="14.4" x14ac:dyDescent="0.3">
      <c r="A3" s="1" t="s">
        <v>15</v>
      </c>
      <c r="B3" s="36"/>
      <c r="C3" s="36"/>
      <c r="D3" s="12"/>
      <c r="E3" s="12"/>
      <c r="F3" s="12"/>
      <c r="G3" s="12"/>
      <c r="H3" s="12"/>
      <c r="I3" s="12"/>
      <c r="J3" s="12"/>
      <c r="K3" s="12"/>
      <c r="L3" s="120"/>
      <c r="M3" s="120"/>
      <c r="N3" s="120"/>
    </row>
    <row r="4" spans="1:16" s="1" customFormat="1" ht="14.4" x14ac:dyDescent="0.3">
      <c r="A4" s="28" t="s">
        <v>16</v>
      </c>
      <c r="B4" s="36"/>
      <c r="C4" s="36"/>
      <c r="D4" s="12"/>
      <c r="E4" s="12"/>
      <c r="F4" s="12"/>
      <c r="G4" s="12"/>
      <c r="H4" s="12"/>
      <c r="I4" s="12"/>
      <c r="J4" s="12"/>
      <c r="K4" s="12"/>
      <c r="L4" s="120"/>
      <c r="M4" s="120"/>
      <c r="N4" s="120"/>
    </row>
    <row r="5" spans="1:16" s="1" customFormat="1" ht="14.4" x14ac:dyDescent="0.3">
      <c r="A5" s="28" t="s">
        <v>7</v>
      </c>
      <c r="B5" s="2"/>
      <c r="C5" s="36"/>
      <c r="D5" s="12"/>
      <c r="E5" s="12"/>
      <c r="F5" s="12"/>
      <c r="G5" s="12"/>
      <c r="H5" s="12"/>
      <c r="I5" s="12"/>
      <c r="J5" s="12"/>
      <c r="K5" s="12"/>
      <c r="L5" s="120"/>
      <c r="M5" s="120"/>
      <c r="N5" s="120"/>
    </row>
    <row r="6" spans="1:16" ht="27.75" customHeight="1" thickBot="1" x14ac:dyDescent="0.35">
      <c r="A6" s="130" t="s">
        <v>38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20"/>
      <c r="M6" s="120"/>
      <c r="N6" s="120"/>
    </row>
    <row r="7" spans="1:16" s="8" customFormat="1" ht="27.75" customHeight="1" x14ac:dyDescent="0.3">
      <c r="A7" s="3" t="s">
        <v>8</v>
      </c>
      <c r="B7" s="4" t="s">
        <v>9</v>
      </c>
      <c r="C7" s="4" t="s">
        <v>10</v>
      </c>
      <c r="D7" s="4" t="s">
        <v>20</v>
      </c>
      <c r="E7" s="5" t="s">
        <v>11</v>
      </c>
      <c r="F7" s="4" t="s">
        <v>12</v>
      </c>
      <c r="G7" s="4" t="s">
        <v>13</v>
      </c>
      <c r="H7" s="6" t="s">
        <v>34</v>
      </c>
      <c r="I7" s="6" t="s">
        <v>18</v>
      </c>
      <c r="J7" s="4" t="s">
        <v>25</v>
      </c>
      <c r="K7" s="7">
        <v>0.15</v>
      </c>
      <c r="L7" s="120"/>
      <c r="M7" s="120"/>
      <c r="N7" s="120"/>
      <c r="O7" s="23"/>
      <c r="P7" s="23"/>
    </row>
    <row r="8" spans="1:16" s="23" customFormat="1" ht="31.5" customHeight="1" x14ac:dyDescent="0.3">
      <c r="A8" s="114" t="s">
        <v>75</v>
      </c>
      <c r="B8" s="46" t="s">
        <v>86</v>
      </c>
      <c r="C8" s="49" t="s">
        <v>5</v>
      </c>
      <c r="D8" s="49" t="s">
        <v>4</v>
      </c>
      <c r="E8" s="33">
        <v>760000</v>
      </c>
      <c r="F8" s="50" t="s">
        <v>52</v>
      </c>
      <c r="G8" s="50">
        <v>1</v>
      </c>
      <c r="H8" s="33">
        <f>G8*E8</f>
        <v>760000</v>
      </c>
      <c r="I8" s="9"/>
      <c r="J8" s="33">
        <f>H8+I8</f>
        <v>760000</v>
      </c>
      <c r="K8" s="51"/>
      <c r="L8" s="120"/>
      <c r="M8" s="120"/>
      <c r="N8" s="120"/>
    </row>
    <row r="9" spans="1:16" s="23" customFormat="1" ht="31.5" customHeight="1" x14ac:dyDescent="0.3">
      <c r="A9" s="115"/>
      <c r="B9" s="46" t="s">
        <v>86</v>
      </c>
      <c r="C9" s="49" t="s">
        <v>5</v>
      </c>
      <c r="D9" s="49" t="s">
        <v>4</v>
      </c>
      <c r="E9" s="33">
        <v>25000</v>
      </c>
      <c r="F9" s="50" t="s">
        <v>80</v>
      </c>
      <c r="G9" s="50">
        <v>6</v>
      </c>
      <c r="H9" s="33">
        <f t="shared" ref="H9:H16" si="0">G9*E9</f>
        <v>150000</v>
      </c>
      <c r="I9" s="9"/>
      <c r="J9" s="33">
        <f t="shared" ref="J9:J16" si="1">H9+I9</f>
        <v>150000</v>
      </c>
      <c r="K9" s="52"/>
      <c r="L9" s="120"/>
      <c r="M9" s="120"/>
      <c r="N9" s="120"/>
    </row>
    <row r="10" spans="1:16" s="23" customFormat="1" ht="31.5" customHeight="1" x14ac:dyDescent="0.3">
      <c r="A10" s="115"/>
      <c r="B10" s="46" t="s">
        <v>86</v>
      </c>
      <c r="C10" s="49" t="s">
        <v>2</v>
      </c>
      <c r="D10" s="49" t="s">
        <v>1</v>
      </c>
      <c r="E10" s="33">
        <v>80000</v>
      </c>
      <c r="F10" s="50" t="s">
        <v>52</v>
      </c>
      <c r="G10" s="50">
        <v>1</v>
      </c>
      <c r="H10" s="33">
        <f t="shared" si="0"/>
        <v>80000</v>
      </c>
      <c r="I10" s="9"/>
      <c r="J10" s="33">
        <f t="shared" si="1"/>
        <v>80000</v>
      </c>
      <c r="K10" s="52"/>
      <c r="L10" s="120"/>
      <c r="M10" s="120"/>
      <c r="N10" s="120"/>
    </row>
    <row r="11" spans="1:16" s="23" customFormat="1" ht="31.5" customHeight="1" x14ac:dyDescent="0.3">
      <c r="A11" s="115"/>
      <c r="B11" s="46" t="s">
        <v>86</v>
      </c>
      <c r="C11" s="49" t="s">
        <v>40</v>
      </c>
      <c r="D11" s="49" t="s">
        <v>1</v>
      </c>
      <c r="E11" s="33">
        <v>5000</v>
      </c>
      <c r="F11" s="50" t="s">
        <v>52</v>
      </c>
      <c r="G11" s="50">
        <v>1</v>
      </c>
      <c r="H11" s="33">
        <f t="shared" si="0"/>
        <v>5000</v>
      </c>
      <c r="I11" s="9"/>
      <c r="J11" s="33">
        <f t="shared" si="1"/>
        <v>5000</v>
      </c>
      <c r="K11" s="52"/>
      <c r="L11" s="120"/>
      <c r="M11" s="120"/>
      <c r="N11" s="120"/>
    </row>
    <row r="12" spans="1:16" s="23" customFormat="1" ht="31.5" customHeight="1" x14ac:dyDescent="0.3">
      <c r="A12" s="115"/>
      <c r="B12" s="46" t="s">
        <v>87</v>
      </c>
      <c r="C12" s="49" t="s">
        <v>2</v>
      </c>
      <c r="D12" s="49" t="s">
        <v>1</v>
      </c>
      <c r="E12" s="33">
        <v>35000</v>
      </c>
      <c r="F12" s="50" t="s">
        <v>52</v>
      </c>
      <c r="G12" s="50">
        <v>1</v>
      </c>
      <c r="H12" s="33">
        <f t="shared" si="0"/>
        <v>35000</v>
      </c>
      <c r="I12" s="9"/>
      <c r="J12" s="33">
        <f t="shared" si="1"/>
        <v>35000</v>
      </c>
      <c r="K12" s="52"/>
      <c r="L12" s="120"/>
      <c r="M12" s="120"/>
      <c r="N12" s="120"/>
    </row>
    <row r="13" spans="1:16" s="23" customFormat="1" ht="31.5" customHeight="1" x14ac:dyDescent="0.3">
      <c r="A13" s="115"/>
      <c r="B13" s="46" t="s">
        <v>87</v>
      </c>
      <c r="C13" s="49" t="s">
        <v>6</v>
      </c>
      <c r="D13" s="49" t="s">
        <v>1</v>
      </c>
      <c r="E13" s="33">
        <v>15000</v>
      </c>
      <c r="F13" s="50" t="s">
        <v>52</v>
      </c>
      <c r="G13" s="50">
        <v>1</v>
      </c>
      <c r="H13" s="33">
        <f t="shared" si="0"/>
        <v>15000</v>
      </c>
      <c r="I13" s="9"/>
      <c r="J13" s="33">
        <f t="shared" si="1"/>
        <v>15000</v>
      </c>
      <c r="K13" s="52"/>
      <c r="L13" s="120"/>
      <c r="M13" s="120"/>
      <c r="N13" s="120"/>
    </row>
    <row r="14" spans="1:16" s="23" customFormat="1" ht="31.5" customHeight="1" x14ac:dyDescent="0.3">
      <c r="A14" s="115"/>
      <c r="B14" s="46" t="s">
        <v>88</v>
      </c>
      <c r="C14" s="49" t="s">
        <v>3</v>
      </c>
      <c r="D14" s="49" t="s">
        <v>81</v>
      </c>
      <c r="E14" s="33">
        <v>15000</v>
      </c>
      <c r="F14" s="50" t="s">
        <v>82</v>
      </c>
      <c r="G14" s="50">
        <v>1</v>
      </c>
      <c r="H14" s="33">
        <f t="shared" si="0"/>
        <v>15000</v>
      </c>
      <c r="I14" s="9"/>
      <c r="J14" s="33">
        <f t="shared" si="1"/>
        <v>15000</v>
      </c>
      <c r="K14" s="52"/>
      <c r="L14" s="120"/>
      <c r="M14" s="120"/>
      <c r="N14" s="120"/>
    </row>
    <row r="15" spans="1:16" s="23" customFormat="1" ht="31.5" customHeight="1" x14ac:dyDescent="0.3">
      <c r="A15" s="115"/>
      <c r="B15" s="46" t="s">
        <v>88</v>
      </c>
      <c r="C15" s="49" t="s">
        <v>79</v>
      </c>
      <c r="D15" s="49" t="s">
        <v>81</v>
      </c>
      <c r="E15" s="33">
        <v>10000</v>
      </c>
      <c r="F15" s="50" t="s">
        <v>82</v>
      </c>
      <c r="G15" s="50">
        <v>1</v>
      </c>
      <c r="H15" s="33">
        <f t="shared" si="0"/>
        <v>10000</v>
      </c>
      <c r="I15" s="9"/>
      <c r="J15" s="33">
        <f t="shared" si="1"/>
        <v>10000</v>
      </c>
      <c r="K15" s="52"/>
      <c r="L15" s="120"/>
      <c r="M15" s="120"/>
      <c r="N15" s="120"/>
    </row>
    <row r="16" spans="1:16" s="23" customFormat="1" ht="31.5" customHeight="1" thickBot="1" x14ac:dyDescent="0.35">
      <c r="A16" s="115"/>
      <c r="B16" s="46" t="s">
        <v>88</v>
      </c>
      <c r="C16" s="49" t="s">
        <v>0</v>
      </c>
      <c r="D16" s="49" t="s">
        <v>81</v>
      </c>
      <c r="E16" s="33">
        <v>20000</v>
      </c>
      <c r="F16" s="50" t="s">
        <v>82</v>
      </c>
      <c r="G16" s="50">
        <v>1</v>
      </c>
      <c r="H16" s="33">
        <f t="shared" si="0"/>
        <v>20000</v>
      </c>
      <c r="I16" s="9"/>
      <c r="J16" s="33">
        <f t="shared" si="1"/>
        <v>20000</v>
      </c>
      <c r="K16" s="52"/>
      <c r="L16" s="120"/>
      <c r="M16" s="120"/>
      <c r="N16" s="120"/>
    </row>
    <row r="17" spans="1:16" ht="27.75" customHeight="1" thickBot="1" x14ac:dyDescent="0.35">
      <c r="A17" s="122" t="s">
        <v>21</v>
      </c>
      <c r="B17" s="123"/>
      <c r="C17" s="123"/>
      <c r="D17" s="123"/>
      <c r="E17" s="123"/>
      <c r="F17" s="123"/>
      <c r="G17" s="123"/>
      <c r="H17" s="124"/>
      <c r="I17" s="30">
        <f>SUMIF(C8:C16,"=COSTO DI GESTIONE",I8:I16)</f>
        <v>0</v>
      </c>
      <c r="J17" s="30">
        <f>SUMIF(D8:D16,"=COSTO DI GESTIONE",J8:J16)</f>
        <v>180000</v>
      </c>
      <c r="K17" s="32">
        <f>J17*K7</f>
        <v>27000</v>
      </c>
      <c r="L17" s="120"/>
      <c r="M17" s="120"/>
      <c r="N17" s="120"/>
      <c r="O17" s="23"/>
      <c r="P17" s="23"/>
    </row>
    <row r="18" spans="1:16" ht="27.75" customHeight="1" thickBot="1" x14ac:dyDescent="0.35">
      <c r="A18" s="122" t="s">
        <v>22</v>
      </c>
      <c r="B18" s="123"/>
      <c r="C18" s="123"/>
      <c r="D18" s="123"/>
      <c r="E18" s="123"/>
      <c r="F18" s="123"/>
      <c r="G18" s="123"/>
      <c r="H18" s="124"/>
      <c r="I18" s="30">
        <f>SUMIF(C9:C17,"=COSTO DI INVESTIMENTO",I9:I17)</f>
        <v>0</v>
      </c>
      <c r="J18" s="30">
        <f>SUMIF(D8:D16,"=COSTO DI INVESTIMENTO",J8:J17)</f>
        <v>910000</v>
      </c>
      <c r="K18" s="32">
        <f>J18*K7</f>
        <v>136500</v>
      </c>
      <c r="L18" s="120"/>
      <c r="M18" s="120"/>
      <c r="N18" s="120"/>
      <c r="O18" s="23"/>
      <c r="P18" s="23"/>
    </row>
    <row r="19" spans="1:16" s="23" customFormat="1" ht="27.75" customHeight="1" thickBot="1" x14ac:dyDescent="0.35">
      <c r="A19" s="125" t="s">
        <v>17</v>
      </c>
      <c r="B19" s="126"/>
      <c r="C19" s="126"/>
      <c r="D19" s="126"/>
      <c r="E19" s="126"/>
      <c r="F19" s="126"/>
      <c r="G19" s="127"/>
      <c r="H19" s="45"/>
      <c r="I19" s="31">
        <f>SUM(I17:I18)</f>
        <v>0</v>
      </c>
      <c r="J19" s="31">
        <f>J17+J18</f>
        <v>1090000</v>
      </c>
      <c r="K19" s="53"/>
      <c r="L19" s="120"/>
      <c r="M19" s="120"/>
      <c r="N19" s="120"/>
    </row>
    <row r="20" spans="1:16" ht="15" thickBot="1" x14ac:dyDescent="0.35">
      <c r="A20" s="23"/>
      <c r="B20" s="37"/>
      <c r="C20" s="40"/>
      <c r="D20" s="23"/>
      <c r="E20" s="23"/>
      <c r="F20" s="23"/>
      <c r="G20" s="23"/>
      <c r="H20" s="13"/>
      <c r="I20" s="13"/>
      <c r="J20" s="13"/>
      <c r="K20" s="23"/>
      <c r="L20" s="121"/>
      <c r="M20" s="121"/>
      <c r="N20" s="121"/>
    </row>
    <row r="21" spans="1:16" ht="27.75" customHeight="1" thickBot="1" x14ac:dyDescent="0.35">
      <c r="A21" s="110" t="s">
        <v>27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112"/>
      <c r="N21" s="113"/>
    </row>
    <row r="22" spans="1:16" s="18" customFormat="1" ht="63.75" customHeight="1" x14ac:dyDescent="0.3">
      <c r="A22" s="14" t="s">
        <v>8</v>
      </c>
      <c r="B22" s="38" t="s">
        <v>9</v>
      </c>
      <c r="C22" s="41" t="s">
        <v>10</v>
      </c>
      <c r="D22" s="4" t="s">
        <v>20</v>
      </c>
      <c r="E22" s="16" t="s">
        <v>19</v>
      </c>
      <c r="F22" s="17" t="s">
        <v>11</v>
      </c>
      <c r="G22" s="15" t="s">
        <v>12</v>
      </c>
      <c r="H22" s="15" t="s">
        <v>13</v>
      </c>
      <c r="I22" s="15" t="s">
        <v>24</v>
      </c>
      <c r="J22" s="15" t="s">
        <v>18</v>
      </c>
      <c r="K22" s="15" t="s">
        <v>25</v>
      </c>
      <c r="L22" s="24" t="s">
        <v>39</v>
      </c>
      <c r="M22" s="24" t="s">
        <v>73</v>
      </c>
      <c r="N22" s="25" t="s">
        <v>26</v>
      </c>
    </row>
    <row r="23" spans="1:16" ht="33" customHeight="1" x14ac:dyDescent="0.3">
      <c r="A23" s="114" t="s">
        <v>75</v>
      </c>
      <c r="B23" s="95" t="s">
        <v>86</v>
      </c>
      <c r="C23" s="96" t="s">
        <v>5</v>
      </c>
      <c r="D23" s="96" t="s">
        <v>4</v>
      </c>
      <c r="E23" s="97"/>
      <c r="F23" s="98">
        <v>750000</v>
      </c>
      <c r="G23" s="99" t="s">
        <v>52</v>
      </c>
      <c r="H23" s="99">
        <v>1</v>
      </c>
      <c r="I23" s="98">
        <f t="shared" ref="I23:I31" si="2">H23*F23</f>
        <v>750000</v>
      </c>
      <c r="J23" s="100"/>
      <c r="K23" s="98">
        <f>I23+J23</f>
        <v>750000</v>
      </c>
      <c r="L23" s="101">
        <f>K23-J8</f>
        <v>-10000</v>
      </c>
      <c r="M23" s="102">
        <f>IF(ABS(K23-J8)&gt;$K$18,((K23-J8))/$J$18,((K23-J8))/$J$18)</f>
        <v>-1.098901098901099E-2</v>
      </c>
      <c r="N23" s="103"/>
      <c r="O23" s="54"/>
      <c r="P23" s="54"/>
    </row>
    <row r="24" spans="1:16" ht="33" customHeight="1" x14ac:dyDescent="0.3">
      <c r="A24" s="115"/>
      <c r="B24" s="95" t="s">
        <v>86</v>
      </c>
      <c r="C24" s="96" t="s">
        <v>5</v>
      </c>
      <c r="D24" s="96" t="s">
        <v>4</v>
      </c>
      <c r="E24" s="98"/>
      <c r="F24" s="98">
        <v>160000</v>
      </c>
      <c r="G24" s="99" t="s">
        <v>80</v>
      </c>
      <c r="H24" s="99">
        <v>1</v>
      </c>
      <c r="I24" s="98">
        <f t="shared" si="2"/>
        <v>160000</v>
      </c>
      <c r="J24" s="100"/>
      <c r="K24" s="98">
        <f t="shared" ref="K24:K31" si="3">I24+J24</f>
        <v>160000</v>
      </c>
      <c r="L24" s="101">
        <f t="shared" ref="L24:L30" si="4">K24-J9</f>
        <v>10000</v>
      </c>
      <c r="M24" s="102">
        <f>IF(ABS(K24-J9)&gt;$K$18,((K24-J9))/$J$18,((K24-J9))/$J$18)</f>
        <v>1.098901098901099E-2</v>
      </c>
      <c r="N24" s="103"/>
    </row>
    <row r="25" spans="1:16" ht="33" customHeight="1" x14ac:dyDescent="0.3">
      <c r="A25" s="115"/>
      <c r="B25" s="46" t="s">
        <v>86</v>
      </c>
      <c r="C25" s="49" t="s">
        <v>2</v>
      </c>
      <c r="D25" s="49" t="s">
        <v>1</v>
      </c>
      <c r="E25" s="33"/>
      <c r="F25" s="33">
        <v>80000</v>
      </c>
      <c r="G25" s="50" t="s">
        <v>52</v>
      </c>
      <c r="H25" s="50">
        <v>1</v>
      </c>
      <c r="I25" s="33">
        <f t="shared" si="2"/>
        <v>80000</v>
      </c>
      <c r="J25" s="20"/>
      <c r="K25" s="33">
        <f t="shared" si="3"/>
        <v>80000</v>
      </c>
      <c r="L25" s="11">
        <f t="shared" si="4"/>
        <v>0</v>
      </c>
      <c r="M25" s="26">
        <f t="shared" ref="M25:M31" si="5">IF(ABS(K25-J10)&gt;$K$17,((K25-J10))/$J$17,((K25-J10))/$J$17)</f>
        <v>0</v>
      </c>
      <c r="N25" s="29"/>
    </row>
    <row r="26" spans="1:16" ht="33" customHeight="1" x14ac:dyDescent="0.3">
      <c r="A26" s="115"/>
      <c r="B26" s="46" t="s">
        <v>86</v>
      </c>
      <c r="C26" s="49" t="s">
        <v>40</v>
      </c>
      <c r="D26" s="49" t="s">
        <v>1</v>
      </c>
      <c r="E26" s="33"/>
      <c r="F26" s="33">
        <v>5000</v>
      </c>
      <c r="G26" s="50" t="s">
        <v>52</v>
      </c>
      <c r="H26" s="50">
        <v>1</v>
      </c>
      <c r="I26" s="33">
        <f t="shared" si="2"/>
        <v>5000</v>
      </c>
      <c r="J26" s="20"/>
      <c r="K26" s="33">
        <f t="shared" si="3"/>
        <v>5000</v>
      </c>
      <c r="L26" s="11">
        <f t="shared" si="4"/>
        <v>0</v>
      </c>
      <c r="M26" s="26">
        <f t="shared" si="5"/>
        <v>0</v>
      </c>
      <c r="N26" s="29"/>
    </row>
    <row r="27" spans="1:16" ht="33" customHeight="1" x14ac:dyDescent="0.3">
      <c r="A27" s="115"/>
      <c r="B27" s="46" t="s">
        <v>87</v>
      </c>
      <c r="C27" s="49" t="s">
        <v>2</v>
      </c>
      <c r="D27" s="49" t="s">
        <v>1</v>
      </c>
      <c r="E27" s="33"/>
      <c r="F27" s="33">
        <v>35000</v>
      </c>
      <c r="G27" s="50" t="s">
        <v>52</v>
      </c>
      <c r="H27" s="50">
        <v>1</v>
      </c>
      <c r="I27" s="33">
        <f>H27*F27</f>
        <v>35000</v>
      </c>
      <c r="J27" s="20"/>
      <c r="K27" s="33">
        <f t="shared" si="3"/>
        <v>35000</v>
      </c>
      <c r="L27" s="11">
        <f t="shared" si="4"/>
        <v>0</v>
      </c>
      <c r="M27" s="26">
        <f t="shared" si="5"/>
        <v>0</v>
      </c>
      <c r="N27" s="29"/>
    </row>
    <row r="28" spans="1:16" ht="33" customHeight="1" x14ac:dyDescent="0.3">
      <c r="A28" s="115"/>
      <c r="B28" s="46" t="s">
        <v>87</v>
      </c>
      <c r="C28" s="49" t="s">
        <v>6</v>
      </c>
      <c r="D28" s="49" t="s">
        <v>1</v>
      </c>
      <c r="E28" s="33"/>
      <c r="F28" s="33">
        <v>15000</v>
      </c>
      <c r="G28" s="50" t="s">
        <v>52</v>
      </c>
      <c r="H28" s="50">
        <v>1</v>
      </c>
      <c r="I28" s="33">
        <f t="shared" si="2"/>
        <v>15000</v>
      </c>
      <c r="J28" s="20"/>
      <c r="K28" s="33">
        <f t="shared" si="3"/>
        <v>15000</v>
      </c>
      <c r="L28" s="11">
        <f t="shared" si="4"/>
        <v>0</v>
      </c>
      <c r="M28" s="26">
        <f t="shared" si="5"/>
        <v>0</v>
      </c>
      <c r="N28" s="29"/>
    </row>
    <row r="29" spans="1:16" ht="33" customHeight="1" x14ac:dyDescent="0.3">
      <c r="A29" s="115"/>
      <c r="B29" s="46" t="s">
        <v>88</v>
      </c>
      <c r="C29" s="49" t="s">
        <v>79</v>
      </c>
      <c r="D29" s="49" t="s">
        <v>81</v>
      </c>
      <c r="E29" s="33"/>
      <c r="F29" s="33">
        <v>15000</v>
      </c>
      <c r="G29" s="50" t="s">
        <v>82</v>
      </c>
      <c r="H29" s="50">
        <v>1</v>
      </c>
      <c r="I29" s="33">
        <f t="shared" si="2"/>
        <v>15000</v>
      </c>
      <c r="J29" s="20"/>
      <c r="K29" s="33">
        <f t="shared" si="3"/>
        <v>15000</v>
      </c>
      <c r="L29" s="11">
        <f t="shared" si="4"/>
        <v>0</v>
      </c>
      <c r="M29" s="26">
        <f t="shared" si="5"/>
        <v>0</v>
      </c>
      <c r="N29" s="29"/>
    </row>
    <row r="30" spans="1:16" ht="33" customHeight="1" x14ac:dyDescent="0.3">
      <c r="A30" s="115"/>
      <c r="B30" s="46" t="s">
        <v>88</v>
      </c>
      <c r="C30" s="49" t="s">
        <v>79</v>
      </c>
      <c r="D30" s="49" t="s">
        <v>81</v>
      </c>
      <c r="E30" s="33"/>
      <c r="F30" s="33">
        <v>10000</v>
      </c>
      <c r="G30" s="50" t="s">
        <v>82</v>
      </c>
      <c r="H30" s="50">
        <v>1</v>
      </c>
      <c r="I30" s="33">
        <f t="shared" si="2"/>
        <v>10000</v>
      </c>
      <c r="J30" s="20"/>
      <c r="K30" s="33">
        <f t="shared" si="3"/>
        <v>10000</v>
      </c>
      <c r="L30" s="11">
        <f t="shared" si="4"/>
        <v>0</v>
      </c>
      <c r="M30" s="26">
        <f t="shared" si="5"/>
        <v>0</v>
      </c>
      <c r="N30" s="29"/>
    </row>
    <row r="31" spans="1:16" ht="33" customHeight="1" x14ac:dyDescent="0.3">
      <c r="A31" s="115"/>
      <c r="B31" s="46" t="s">
        <v>88</v>
      </c>
      <c r="C31" s="49" t="s">
        <v>0</v>
      </c>
      <c r="D31" s="49" t="s">
        <v>81</v>
      </c>
      <c r="E31" s="33"/>
      <c r="F31" s="33">
        <v>20000</v>
      </c>
      <c r="G31" s="50" t="s">
        <v>82</v>
      </c>
      <c r="H31" s="50">
        <v>1</v>
      </c>
      <c r="I31" s="33">
        <f t="shared" si="2"/>
        <v>20000</v>
      </c>
      <c r="J31" s="20"/>
      <c r="K31" s="33">
        <f t="shared" si="3"/>
        <v>20000</v>
      </c>
      <c r="L31" s="11">
        <f>K31-J16</f>
        <v>0</v>
      </c>
      <c r="M31" s="26">
        <f t="shared" si="5"/>
        <v>0</v>
      </c>
      <c r="N31" s="29"/>
    </row>
    <row r="32" spans="1:16" ht="27.75" customHeight="1" x14ac:dyDescent="0.3">
      <c r="A32" s="116" t="s">
        <v>21</v>
      </c>
      <c r="B32" s="117"/>
      <c r="C32" s="117"/>
      <c r="D32" s="117"/>
      <c r="E32" s="117"/>
      <c r="F32" s="117"/>
      <c r="G32" s="117"/>
      <c r="H32" s="117"/>
      <c r="I32" s="117"/>
      <c r="J32" s="21">
        <f>SUMIF(C23:C31,"=COSTO DI GESTIONE",J23:J31)</f>
        <v>0</v>
      </c>
      <c r="K32" s="21">
        <f>SUMIF(D23:D31,"=COSTO DI GESTIONE",K23:K31)</f>
        <v>180000</v>
      </c>
      <c r="L32" s="21">
        <f>SUMIF(D23:D31,"=COSTO DI GESTIONE",L23:L31)</f>
        <v>0</v>
      </c>
      <c r="M32" s="27">
        <f>L32/J17</f>
        <v>0</v>
      </c>
      <c r="N32" s="21"/>
    </row>
    <row r="33" spans="1:14" ht="27.75" customHeight="1" x14ac:dyDescent="0.3">
      <c r="A33" s="116" t="s">
        <v>22</v>
      </c>
      <c r="B33" s="117"/>
      <c r="C33" s="117"/>
      <c r="D33" s="117"/>
      <c r="E33" s="117"/>
      <c r="F33" s="117"/>
      <c r="G33" s="117"/>
      <c r="H33" s="117"/>
      <c r="I33" s="117"/>
      <c r="J33" s="21">
        <f>SUMIF(C23:C31,"=COSTO DI investimento",J23:J31)</f>
        <v>0</v>
      </c>
      <c r="K33" s="21">
        <f>SUMIF(D23:D31,"=COSTO DI INVESTIMENTO",K23:K31)</f>
        <v>910000</v>
      </c>
      <c r="L33" s="21">
        <f>SUMIF(D23:D31,"=COSTO DI INVESTIMENTO",L23:L31)</f>
        <v>0</v>
      </c>
      <c r="M33" s="27">
        <f>L33/J18</f>
        <v>0</v>
      </c>
      <c r="N33" s="21"/>
    </row>
    <row r="34" spans="1:14" ht="27.75" customHeight="1" thickBot="1" x14ac:dyDescent="0.35">
      <c r="A34" s="118" t="s">
        <v>17</v>
      </c>
      <c r="B34" s="119"/>
      <c r="C34" s="119"/>
      <c r="D34" s="119"/>
      <c r="E34" s="119"/>
      <c r="F34" s="119"/>
      <c r="G34" s="119"/>
      <c r="H34" s="119"/>
      <c r="I34" s="22">
        <f>K32+K33</f>
        <v>1090000</v>
      </c>
      <c r="J34" s="22">
        <f>J32+J33</f>
        <v>0</v>
      </c>
      <c r="K34" s="31">
        <f>K32+K33</f>
        <v>1090000</v>
      </c>
      <c r="L34" s="31">
        <f>L32+L33</f>
        <v>0</v>
      </c>
      <c r="M34" s="31"/>
      <c r="N34" s="31"/>
    </row>
    <row r="35" spans="1:14" ht="54.75" customHeight="1" thickBot="1" x14ac:dyDescent="0.35">
      <c r="A35" s="34"/>
      <c r="B35" s="39"/>
      <c r="C35" s="42"/>
      <c r="D35" s="34"/>
      <c r="E35" s="34"/>
      <c r="F35" s="34"/>
      <c r="G35" s="34"/>
      <c r="H35" s="34"/>
      <c r="I35" s="34"/>
      <c r="J35" s="34"/>
      <c r="K35" s="44">
        <f>K34-J19</f>
        <v>0</v>
      </c>
      <c r="L35" s="44">
        <f>L34</f>
        <v>0</v>
      </c>
      <c r="M35" s="34"/>
      <c r="N35" s="34"/>
    </row>
    <row r="36" spans="1:14" ht="43.8" thickBot="1" x14ac:dyDescent="0.35">
      <c r="A36" s="107" t="s">
        <v>71</v>
      </c>
      <c r="B36" s="108"/>
      <c r="C36" s="108"/>
      <c r="D36" s="108"/>
      <c r="E36" s="108"/>
      <c r="F36" s="109"/>
      <c r="G36" s="23"/>
      <c r="H36" s="23"/>
      <c r="I36" s="23"/>
      <c r="J36" s="23"/>
      <c r="K36" s="43" t="s">
        <v>51</v>
      </c>
      <c r="L36" s="43" t="s">
        <v>50</v>
      </c>
      <c r="M36" s="23"/>
      <c r="N36" s="23"/>
    </row>
    <row r="37" spans="1:14" ht="12.75" customHeight="1" thickBot="1" x14ac:dyDescent="0.35">
      <c r="A37" s="88"/>
      <c r="B37" s="87"/>
      <c r="C37" s="87"/>
      <c r="D37" s="87"/>
      <c r="E37" s="87"/>
      <c r="F37" s="87"/>
      <c r="G37" s="23"/>
      <c r="H37" s="23"/>
      <c r="I37" s="23"/>
      <c r="J37" s="23"/>
      <c r="K37" s="23"/>
      <c r="L37" s="23"/>
      <c r="M37" s="23"/>
      <c r="N37" s="23"/>
    </row>
    <row r="38" spans="1:14" ht="25.5" customHeight="1" thickBot="1" x14ac:dyDescent="0.35">
      <c r="A38" s="132" t="s">
        <v>67</v>
      </c>
      <c r="B38" s="133"/>
      <c r="C38" s="133"/>
      <c r="D38" s="134"/>
      <c r="E38" s="135">
        <f>K32</f>
        <v>180000</v>
      </c>
      <c r="F38" s="136"/>
    </row>
    <row r="39" spans="1:14" ht="30" customHeight="1" x14ac:dyDescent="0.3">
      <c r="A39" s="70" t="s">
        <v>66</v>
      </c>
      <c r="B39" s="60" t="s">
        <v>38</v>
      </c>
      <c r="C39" s="61" t="s">
        <v>27</v>
      </c>
      <c r="D39" s="63" t="s">
        <v>62</v>
      </c>
      <c r="E39" s="137" t="s">
        <v>69</v>
      </c>
      <c r="F39" s="138"/>
      <c r="K39" s="56"/>
      <c r="L39" s="56"/>
    </row>
    <row r="40" spans="1:14" ht="14.4" x14ac:dyDescent="0.3">
      <c r="A40" s="71" t="s">
        <v>64</v>
      </c>
      <c r="B40" s="19">
        <f>SUMIFS(J8:J16,C8:C16,"assunzioni di personale",D8:D16,"costo di gestione")</f>
        <v>0</v>
      </c>
      <c r="C40" s="19">
        <f>SUMIFS(K23:K31,C23:C31,"assunzioni di personale",D23:D31,"costo di gestione")</f>
        <v>0</v>
      </c>
      <c r="D40" s="19">
        <f>C40-B40</f>
        <v>0</v>
      </c>
      <c r="E40" s="139">
        <f>C40/$E$38</f>
        <v>0</v>
      </c>
      <c r="F40" s="140"/>
      <c r="K40" s="56"/>
      <c r="L40" s="56"/>
    </row>
    <row r="41" spans="1:14" ht="15" thickBot="1" x14ac:dyDescent="0.35">
      <c r="A41" s="72" t="s">
        <v>0</v>
      </c>
      <c r="B41" s="73">
        <f>SUMIFS(J8:J16,C8:C16,"Acquisizione di esperti esterni",D8:D16,"costo di gestione")</f>
        <v>20000</v>
      </c>
      <c r="C41" s="73">
        <f>SUMIFS(K23:K31,C23:C31,"Acquisizione di esperti esterni",D23:D31,"costo di gestione")</f>
        <v>20000</v>
      </c>
      <c r="D41" s="74">
        <f>C41-B41</f>
        <v>0</v>
      </c>
      <c r="E41" s="139">
        <f>C41/$E$38</f>
        <v>0.1111111111111111</v>
      </c>
      <c r="F41" s="140"/>
      <c r="K41" s="56"/>
      <c r="L41" s="56"/>
    </row>
    <row r="42" spans="1:14" ht="15" thickBot="1" x14ac:dyDescent="0.35">
      <c r="B42" s="12"/>
      <c r="C42" s="12"/>
      <c r="D42" s="59"/>
      <c r="E42" s="58"/>
      <c r="K42" s="56"/>
      <c r="L42" s="56"/>
    </row>
    <row r="43" spans="1:14" ht="15" thickBot="1" x14ac:dyDescent="0.35">
      <c r="A43" s="132" t="s">
        <v>68</v>
      </c>
      <c r="B43" s="133"/>
      <c r="C43" s="133"/>
      <c r="D43" s="134"/>
      <c r="E43" s="143">
        <f>K33</f>
        <v>910000</v>
      </c>
      <c r="F43" s="144"/>
      <c r="K43" s="56"/>
      <c r="L43" s="56"/>
    </row>
    <row r="44" spans="1:14" ht="28.8" x14ac:dyDescent="0.3">
      <c r="A44" s="70" t="s">
        <v>65</v>
      </c>
      <c r="B44" s="60" t="s">
        <v>38</v>
      </c>
      <c r="C44" s="61" t="s">
        <v>27</v>
      </c>
      <c r="D44" s="63" t="s">
        <v>62</v>
      </c>
      <c r="E44" s="8" t="s">
        <v>70</v>
      </c>
      <c r="F44" s="89" t="s">
        <v>61</v>
      </c>
      <c r="K44" s="56"/>
      <c r="L44" s="56"/>
    </row>
    <row r="45" spans="1:14" ht="14.4" x14ac:dyDescent="0.3">
      <c r="A45" s="71" t="s">
        <v>64</v>
      </c>
      <c r="B45" s="19">
        <f>SUMIFS(J8:J16,C8:C16,"assunzioni di personale",D8:D16,"costo di investimento")</f>
        <v>0</v>
      </c>
      <c r="C45" s="19">
        <f>SUMIFS(K23:K31,C23:C31,"assunzioni di personale",D23:D31,"costo di investimento")</f>
        <v>0</v>
      </c>
      <c r="D45" s="19">
        <f>C45-B45</f>
        <v>0</v>
      </c>
      <c r="E45" s="62">
        <f>C45/$E$43</f>
        <v>0</v>
      </c>
      <c r="F45" s="75" t="str">
        <f>IF(E45&lt;=10%,"OK","Alert")</f>
        <v>OK</v>
      </c>
      <c r="K45" s="56"/>
      <c r="L45" s="56"/>
    </row>
    <row r="46" spans="1:14" ht="41.25" customHeight="1" thickBot="1" x14ac:dyDescent="0.35">
      <c r="A46" s="72" t="s">
        <v>0</v>
      </c>
      <c r="B46" s="73">
        <f>SUMIFS(J8:J16,C8:C16,"Acquisizione di esperti esterni",D8:D16,"costo di investimento")</f>
        <v>0</v>
      </c>
      <c r="C46" s="73">
        <f>SUMIFS(K23:K31,C23:C31,"Acquisizione di esperti esterni",D23:D31,"costo di investimento")</f>
        <v>0</v>
      </c>
      <c r="D46" s="74">
        <f>C46-B46</f>
        <v>0</v>
      </c>
      <c r="E46" s="105">
        <f>C46/$E$43</f>
        <v>0</v>
      </c>
      <c r="F46" s="76" t="str">
        <f>IF(E46&lt;=10%,"OK","Alert")</f>
        <v>OK</v>
      </c>
      <c r="K46" s="56"/>
      <c r="L46" s="56"/>
    </row>
    <row r="47" spans="1:14" ht="41.25" customHeight="1" x14ac:dyDescent="0.3">
      <c r="A47" s="145" t="s">
        <v>74</v>
      </c>
      <c r="B47" s="145"/>
      <c r="C47" s="57"/>
      <c r="D47" s="59"/>
      <c r="E47" s="106"/>
      <c r="F47" s="90"/>
      <c r="K47" s="56"/>
      <c r="L47" s="56"/>
    </row>
    <row r="48" spans="1:14" ht="30.75" customHeight="1" thickBot="1" x14ac:dyDescent="0.35">
      <c r="A48" s="36"/>
      <c r="B48" s="57"/>
      <c r="C48" s="57"/>
      <c r="D48" s="59"/>
      <c r="E48" s="58"/>
      <c r="F48" s="23"/>
      <c r="G48" s="23"/>
      <c r="H48" s="23"/>
      <c r="I48" s="23"/>
      <c r="J48" s="23"/>
      <c r="K48" s="56"/>
      <c r="L48" s="56"/>
      <c r="M48" s="23"/>
      <c r="N48" s="23"/>
    </row>
    <row r="49" spans="1:14" ht="15" thickBot="1" x14ac:dyDescent="0.35">
      <c r="A49" s="146" t="s">
        <v>72</v>
      </c>
      <c r="B49" s="147"/>
      <c r="C49" s="147"/>
      <c r="D49" s="147"/>
      <c r="E49" s="148"/>
      <c r="F49" s="23"/>
      <c r="G49" s="23"/>
      <c r="H49" s="23"/>
      <c r="I49" s="23"/>
      <c r="J49" s="23"/>
      <c r="K49" s="56"/>
      <c r="L49" s="56"/>
      <c r="M49" s="23"/>
      <c r="N49" s="23"/>
    </row>
    <row r="50" spans="1:14" ht="12.75" customHeight="1" thickBot="1" x14ac:dyDescent="0.35">
      <c r="A50" s="36"/>
      <c r="B50" s="57"/>
      <c r="C50" s="57"/>
      <c r="D50" s="59"/>
      <c r="E50" s="58"/>
      <c r="F50" s="23"/>
      <c r="G50" s="23"/>
      <c r="H50" s="23"/>
      <c r="I50" s="23"/>
      <c r="J50" s="23"/>
      <c r="K50" s="56"/>
      <c r="L50" s="56"/>
      <c r="M50" s="23"/>
      <c r="N50" s="23"/>
    </row>
    <row r="51" spans="1:14" ht="14.4" x14ac:dyDescent="0.3">
      <c r="A51" s="149" t="s">
        <v>58</v>
      </c>
      <c r="B51" s="151" t="s">
        <v>59</v>
      </c>
      <c r="C51" s="151" t="s">
        <v>60</v>
      </c>
      <c r="D51" s="151" t="s">
        <v>62</v>
      </c>
      <c r="E51" s="153" t="s">
        <v>63</v>
      </c>
      <c r="F51" s="23"/>
      <c r="G51" s="23"/>
      <c r="H51" s="23"/>
      <c r="I51" s="23"/>
      <c r="J51" s="23"/>
      <c r="K51" s="56"/>
      <c r="L51" s="56"/>
      <c r="M51" s="23"/>
      <c r="N51" s="23"/>
    </row>
    <row r="52" spans="1:14" ht="30.75" customHeight="1" thickBot="1" x14ac:dyDescent="0.35">
      <c r="A52" s="150"/>
      <c r="B52" s="152"/>
      <c r="C52" s="152"/>
      <c r="D52" s="152"/>
      <c r="E52" s="154"/>
      <c r="F52" s="23"/>
      <c r="G52" s="23"/>
      <c r="H52" s="23"/>
      <c r="I52" s="23"/>
      <c r="J52" s="23"/>
      <c r="K52" s="56"/>
      <c r="L52" s="56"/>
      <c r="M52" s="23"/>
      <c r="N52" s="23"/>
    </row>
    <row r="53" spans="1:14" ht="14.4" x14ac:dyDescent="0.3">
      <c r="A53" s="77" t="s">
        <v>53</v>
      </c>
      <c r="B53" s="64">
        <f>J17</f>
        <v>180000</v>
      </c>
      <c r="C53" s="65">
        <f>K32</f>
        <v>180000</v>
      </c>
      <c r="D53" s="66">
        <f>C53-B53</f>
        <v>0</v>
      </c>
      <c r="E53" s="78">
        <f>D53/B53</f>
        <v>0</v>
      </c>
      <c r="F53" s="23"/>
      <c r="G53" s="23"/>
      <c r="H53" s="23"/>
      <c r="I53" s="23"/>
      <c r="J53" s="23"/>
      <c r="K53" s="56"/>
      <c r="L53" s="56"/>
      <c r="M53" s="23"/>
      <c r="N53" s="23"/>
    </row>
    <row r="54" spans="1:14" ht="15" thickBot="1" x14ac:dyDescent="0.35">
      <c r="A54" s="79" t="s">
        <v>54</v>
      </c>
      <c r="B54" s="73">
        <f>J18</f>
        <v>910000</v>
      </c>
      <c r="C54" s="80">
        <f>K33</f>
        <v>910000</v>
      </c>
      <c r="D54" s="81">
        <f>C54-B54</f>
        <v>0</v>
      </c>
      <c r="E54" s="82">
        <f>D54/B54</f>
        <v>0</v>
      </c>
      <c r="F54" s="23"/>
      <c r="G54" s="23"/>
      <c r="H54" s="23"/>
      <c r="I54" s="23"/>
      <c r="J54" s="23"/>
      <c r="K54" s="56"/>
      <c r="L54" s="56"/>
      <c r="M54" s="23"/>
      <c r="N54" s="23"/>
    </row>
    <row r="55" spans="1:14" ht="15" thickBot="1" x14ac:dyDescent="0.35">
      <c r="A55" s="23"/>
      <c r="B55" s="37"/>
      <c r="C55" s="40"/>
      <c r="D55" s="23"/>
      <c r="E55" s="23"/>
      <c r="F55" s="23"/>
      <c r="G55" s="23"/>
      <c r="H55" s="23"/>
      <c r="I55" s="23"/>
      <c r="J55" s="23"/>
      <c r="K55" s="56"/>
      <c r="L55" s="56"/>
      <c r="M55" s="23"/>
      <c r="N55" s="23"/>
    </row>
    <row r="56" spans="1:14" ht="33" customHeight="1" thickBot="1" x14ac:dyDescent="0.35">
      <c r="A56" s="141" t="s">
        <v>55</v>
      </c>
      <c r="B56" s="142"/>
      <c r="C56" s="68" t="s">
        <v>62</v>
      </c>
      <c r="D56" s="69" t="s">
        <v>61</v>
      </c>
      <c r="E56" s="23"/>
      <c r="F56" s="23"/>
      <c r="G56" s="23"/>
      <c r="H56" s="23"/>
      <c r="I56" s="23"/>
      <c r="J56" s="23"/>
      <c r="K56" s="56"/>
      <c r="L56" s="56"/>
      <c r="M56" s="23"/>
      <c r="N56" s="23"/>
    </row>
    <row r="57" spans="1:14" ht="14.4" x14ac:dyDescent="0.3">
      <c r="A57" s="85" t="s">
        <v>56</v>
      </c>
      <c r="B57" s="66">
        <v>180000</v>
      </c>
      <c r="C57" s="67">
        <f>C53-B57</f>
        <v>0</v>
      </c>
      <c r="D57" s="83" t="str">
        <f>IF(C53&lt;=B57,"OK","Alert")</f>
        <v>OK</v>
      </c>
      <c r="E57" s="23"/>
      <c r="F57" s="23"/>
      <c r="G57" s="23"/>
      <c r="H57" s="23"/>
      <c r="I57" s="23"/>
      <c r="J57" s="23"/>
      <c r="K57" s="56"/>
      <c r="L57" s="56"/>
      <c r="M57" s="23"/>
      <c r="N57" s="23"/>
    </row>
    <row r="58" spans="1:14" ht="27.75" customHeight="1" thickBot="1" x14ac:dyDescent="0.35">
      <c r="A58" s="86" t="s">
        <v>57</v>
      </c>
      <c r="B58" s="84">
        <v>910000</v>
      </c>
      <c r="C58" s="81">
        <f>C54-B58</f>
        <v>0</v>
      </c>
      <c r="D58" s="76" t="str">
        <f>IF(C54&lt;=B58,"OK",C54-B58)</f>
        <v>OK</v>
      </c>
      <c r="E58" s="23"/>
      <c r="F58" s="55"/>
      <c r="G58" s="55"/>
      <c r="H58" s="55"/>
      <c r="I58" s="55"/>
      <c r="J58" s="55"/>
      <c r="K58" s="55"/>
      <c r="L58" s="55"/>
      <c r="M58" s="55"/>
      <c r="N58" s="55"/>
    </row>
    <row r="59" spans="1:14" ht="27.75" customHeight="1" x14ac:dyDescent="0.3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</row>
    <row r="60" spans="1:14" ht="27.75" customHeight="1" x14ac:dyDescent="0.3">
      <c r="A60" s="47" t="s">
        <v>84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</row>
    <row r="61" spans="1:14" ht="27.75" customHeight="1" x14ac:dyDescent="0.3">
      <c r="A61" s="48" t="s">
        <v>35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</row>
    <row r="62" spans="1:14" ht="27.75" customHeight="1" x14ac:dyDescent="0.3">
      <c r="A62" s="18" t="s">
        <v>36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</row>
    <row r="63" spans="1:14" ht="27.75" customHeight="1" x14ac:dyDescent="0.3">
      <c r="A63" s="2" t="s">
        <v>37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</row>
    <row r="64" spans="1:14" ht="27.75" customHeight="1" x14ac:dyDescent="0.3">
      <c r="A64" s="2" t="s">
        <v>42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</row>
    <row r="65" spans="1:14" ht="27.75" customHeight="1" x14ac:dyDescent="0.3">
      <c r="A65" s="2" t="s">
        <v>43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</row>
    <row r="66" spans="1:14" ht="27.75" customHeight="1" x14ac:dyDescent="0.3">
      <c r="A66" s="2" t="s">
        <v>44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</row>
    <row r="67" spans="1:14" ht="27.75" customHeight="1" x14ac:dyDescent="0.3">
      <c r="A67" s="2" t="s">
        <v>45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</row>
    <row r="68" spans="1:14" ht="27.75" customHeight="1" x14ac:dyDescent="0.3">
      <c r="A68" s="2" t="s">
        <v>46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</row>
    <row r="69" spans="1:14" ht="27.75" customHeight="1" x14ac:dyDescent="0.3">
      <c r="A69" s="2" t="s">
        <v>47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</row>
    <row r="70" spans="1:14" ht="27.75" customHeight="1" x14ac:dyDescent="0.3">
      <c r="A70" s="2" t="s">
        <v>41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4" ht="27.75" customHeight="1" x14ac:dyDescent="0.3">
      <c r="A71" s="2" t="s">
        <v>48</v>
      </c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</row>
    <row r="72" spans="1:14" ht="27.75" customHeight="1" x14ac:dyDescent="0.3">
      <c r="A72" s="2" t="s">
        <v>85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</row>
    <row r="73" spans="1:14" ht="27.75" customHeight="1" x14ac:dyDescent="0.3">
      <c r="A73" s="2" t="s">
        <v>49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</row>
    <row r="74" spans="1:14" ht="27.75" customHeight="1" x14ac:dyDescent="0.3">
      <c r="J74" s="35"/>
    </row>
    <row r="75" spans="1:14" ht="27.75" customHeight="1" x14ac:dyDescent="0.3">
      <c r="J75" s="35"/>
    </row>
  </sheetData>
  <dataConsolidate/>
  <mergeCells count="29">
    <mergeCell ref="A47:B47"/>
    <mergeCell ref="A49:E49"/>
    <mergeCell ref="E51:E52"/>
    <mergeCell ref="A21:N21"/>
    <mergeCell ref="A23:A31"/>
    <mergeCell ref="A32:I32"/>
    <mergeCell ref="A33:I33"/>
    <mergeCell ref="A34:H34"/>
    <mergeCell ref="A43:D43"/>
    <mergeCell ref="E43:F43"/>
    <mergeCell ref="A36:F36"/>
    <mergeCell ref="A38:D38"/>
    <mergeCell ref="E38:F38"/>
    <mergeCell ref="E39:F39"/>
    <mergeCell ref="E40:F40"/>
    <mergeCell ref="E41:F41"/>
    <mergeCell ref="A56:B56"/>
    <mergeCell ref="B59:N73"/>
    <mergeCell ref="D51:D52"/>
    <mergeCell ref="A51:A52"/>
    <mergeCell ref="B51:B52"/>
    <mergeCell ref="C51:C52"/>
    <mergeCell ref="A1:K1"/>
    <mergeCell ref="A6:K6"/>
    <mergeCell ref="L1:N20"/>
    <mergeCell ref="A8:A16"/>
    <mergeCell ref="A17:H17"/>
    <mergeCell ref="A18:H18"/>
    <mergeCell ref="A19:G19"/>
  </mergeCells>
  <conditionalFormatting sqref="D54">
    <cfRule type="cellIs" dxfId="5" priority="6" operator="lessThan">
      <formula>0</formula>
    </cfRule>
  </conditionalFormatting>
  <conditionalFormatting sqref="D57:D58">
    <cfRule type="containsText" dxfId="4" priority="1" operator="containsText" text="Alert">
      <formula>NOT(ISERROR(SEARCH("Alert",D57)))</formula>
    </cfRule>
    <cfRule type="cellIs" dxfId="3" priority="2" operator="equal">
      <formula>"""Alert"""</formula>
    </cfRule>
  </conditionalFormatting>
  <conditionalFormatting sqref="F45">
    <cfRule type="containsText" dxfId="2" priority="4" operator="containsText" text="Alert">
      <formula>NOT(ISERROR(SEARCH("Alert",F45)))</formula>
    </cfRule>
  </conditionalFormatting>
  <conditionalFormatting sqref="F45:F47">
    <cfRule type="cellIs" dxfId="1" priority="5" operator="equal">
      <formula>"""Alert"""</formula>
    </cfRule>
  </conditionalFormatting>
  <conditionalFormatting sqref="F46:F47">
    <cfRule type="cellIs" dxfId="0" priority="3" operator="equal">
      <formula>"Alert"</formula>
    </cfRule>
  </conditionalFormatting>
  <pageMargins left="0.70866141732283472" right="0.70866141732283472" top="0.74803149606299213" bottom="0.74803149606299213" header="0.31496062992125984" footer="0.31496062992125984"/>
  <pageSetup paperSize="9" scale="24" orientation="landscape" r:id="rId1"/>
  <headerFooter>
    <oddHeader>&amp;L
&amp;G&amp;C&amp;G&amp;R&amp;G</oddHeader>
    <oddFooter>Pagina &amp;P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6AFDEF6-0B21-4C9F-A63C-5442E39E7A35}">
          <x14:formula1>
            <xm:f>Lista!$D$1:$D$20</xm:f>
          </x14:formula1>
          <xm:sqref>C8:C16 C23:C31</xm:sqref>
        </x14:dataValidation>
        <x14:dataValidation type="list" allowBlank="1" showInputMessage="1" showErrorMessage="1" xr:uid="{BDC6B5DB-25BB-4E57-A84B-C30028C6B6D2}">
          <x14:formula1>
            <xm:f>Lista!$E$2:$E$3</xm:f>
          </x14:formula1>
          <xm:sqref>D8:D16 D23:D31</xm:sqref>
        </x14:dataValidation>
        <x14:dataValidation type="list" allowBlank="1" showInputMessage="1" showErrorMessage="1" xr:uid="{99E9E31F-DFAB-4C9E-B743-01C4F7057605}">
          <x14:formula1>
            <xm:f>Lista!$B$2:$B$4</xm:f>
          </x14:formula1>
          <xm:sqref>A8 A23:A31</xm:sqref>
        </x14:dataValidation>
        <x14:dataValidation type="list" allowBlank="1" showInputMessage="1" showErrorMessage="1" xr:uid="{1B39D7E8-81D1-4637-B645-4CA5EFDADBFC}">
          <x14:formula1>
            <xm:f>Lista!$C$2:$C$5</xm:f>
          </x14:formula1>
          <xm:sqref>B8:B16 B23:B31</xm:sqref>
        </x14:dataValidation>
        <x14:dataValidation type="list" allowBlank="1" showInputMessage="1" showErrorMessage="1" xr:uid="{EF99A29F-0E66-4B54-9F19-7C31D804830B}">
          <x14:formula1>
            <xm:f>Lista!$F$2:$F$7</xm:f>
          </x14:formula1>
          <xm:sqref>E24:E29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EB1C-6980-42F5-B79C-4B57AFAD3381}">
  <dimension ref="B2:F10"/>
  <sheetViews>
    <sheetView workbookViewId="0">
      <selection activeCell="D8" sqref="D8"/>
    </sheetView>
  </sheetViews>
  <sheetFormatPr defaultColWidth="9.21875" defaultRowHeight="13.8" x14ac:dyDescent="0.3"/>
  <cols>
    <col min="1" max="1" width="9.21875" style="92"/>
    <col min="2" max="2" width="28" style="92" customWidth="1"/>
    <col min="3" max="3" width="45.5546875" style="91" customWidth="1"/>
    <col min="4" max="4" width="45.77734375" style="91" customWidth="1"/>
    <col min="5" max="5" width="20.21875" style="92" customWidth="1"/>
    <col min="6" max="6" width="72" style="92" customWidth="1"/>
    <col min="7" max="16384" width="9.21875" style="92"/>
  </cols>
  <sheetData>
    <row r="2" spans="2:6" ht="55.2" x14ac:dyDescent="0.3">
      <c r="B2" s="91" t="s">
        <v>75</v>
      </c>
      <c r="C2" s="91" t="s">
        <v>86</v>
      </c>
      <c r="E2" s="92" t="s">
        <v>1</v>
      </c>
      <c r="F2" s="93" t="s">
        <v>28</v>
      </c>
    </row>
    <row r="3" spans="2:6" ht="27.6" x14ac:dyDescent="0.3">
      <c r="B3" s="91"/>
      <c r="C3" s="91" t="s">
        <v>87</v>
      </c>
      <c r="D3" s="91" t="s">
        <v>0</v>
      </c>
      <c r="E3" s="92" t="s">
        <v>4</v>
      </c>
      <c r="F3" s="93" t="s">
        <v>29</v>
      </c>
    </row>
    <row r="4" spans="2:6" ht="57.75" customHeight="1" x14ac:dyDescent="0.3">
      <c r="B4" s="91"/>
      <c r="C4" s="91" t="s">
        <v>88</v>
      </c>
      <c r="D4" s="91" t="s">
        <v>6</v>
      </c>
      <c r="F4" s="93" t="s">
        <v>30</v>
      </c>
    </row>
    <row r="5" spans="2:6" ht="57.75" customHeight="1" x14ac:dyDescent="0.3">
      <c r="F5" s="93" t="s">
        <v>31</v>
      </c>
    </row>
    <row r="6" spans="2:6" ht="27.6" x14ac:dyDescent="0.3">
      <c r="D6" s="91" t="s">
        <v>2</v>
      </c>
      <c r="F6" s="94" t="s">
        <v>32</v>
      </c>
    </row>
    <row r="7" spans="2:6" x14ac:dyDescent="0.3">
      <c r="D7" s="91" t="s">
        <v>79</v>
      </c>
      <c r="F7" s="93" t="s">
        <v>33</v>
      </c>
    </row>
    <row r="8" spans="2:6" ht="27.6" x14ac:dyDescent="0.3">
      <c r="D8" s="91" t="s">
        <v>3</v>
      </c>
    </row>
    <row r="9" spans="2:6" x14ac:dyDescent="0.3">
      <c r="D9" s="91" t="s">
        <v>40</v>
      </c>
    </row>
    <row r="10" spans="2:6" x14ac:dyDescent="0.3">
      <c r="D10" s="91" t="s">
        <v>5</v>
      </c>
    </row>
  </sheetData>
  <sortState xmlns:xlrd2="http://schemas.microsoft.com/office/spreadsheetml/2017/richdata2" ref="D2:D13">
    <sortCondition ref="D2:D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All 2_Piano finanziario</vt:lpstr>
      <vt:lpstr>Esempio solo autorizzazioni</vt:lpstr>
      <vt:lpstr>Esempio solo comunicazioni</vt:lpstr>
      <vt:lpstr>Lista</vt:lpstr>
      <vt:lpstr>'All 2_Piano finanziario'!Area_stampa</vt:lpstr>
      <vt:lpstr>'Esempio solo autorizzazioni'!Area_stampa</vt:lpstr>
      <vt:lpstr>'Esempio solo comunicazioni'!Area_stampa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Assistenza Tecnica - Invitalia</dc:creator>
  <cp:lastModifiedBy>FZ</cp:lastModifiedBy>
  <cp:lastPrinted>2023-05-31T11:18:39Z</cp:lastPrinted>
  <dcterms:created xsi:type="dcterms:W3CDTF">2023-03-16T11:40:44Z</dcterms:created>
  <dcterms:modified xsi:type="dcterms:W3CDTF">2023-11-30T11:04:09Z</dcterms:modified>
</cp:coreProperties>
</file>